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5" yWindow="4395" windowWidth="19815" windowHeight="8895"/>
  </bookViews>
  <sheets>
    <sheet name="RESUMO GERAL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4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Q13" i="6" l="1"/>
  <c r="S13" i="6" s="1"/>
  <c r="Q9" i="6"/>
  <c r="Q8" i="6"/>
  <c r="S8" i="6" s="1"/>
  <c r="H6" i="6"/>
  <c r="H7" i="6"/>
  <c r="H8" i="6"/>
  <c r="H9" i="6"/>
  <c r="H10" i="6"/>
  <c r="H11" i="6"/>
  <c r="H12" i="6"/>
  <c r="H13" i="6"/>
  <c r="H5" i="6"/>
  <c r="S6" i="6"/>
  <c r="S7" i="6"/>
  <c r="S9" i="6"/>
  <c r="S10" i="6"/>
  <c r="S11" i="6"/>
  <c r="S12" i="6"/>
  <c r="S5" i="6"/>
  <c r="R6" i="5"/>
  <c r="Q6" i="5" l="1"/>
  <c r="R7" i="4"/>
  <c r="R6" i="4"/>
  <c r="R5" i="4"/>
  <c r="Q19" i="4"/>
  <c r="Q18" i="4"/>
  <c r="Q15" i="4"/>
  <c r="Q14" i="4"/>
  <c r="H19" i="4"/>
  <c r="Q12" i="4" l="1"/>
  <c r="Q11" i="4"/>
  <c r="Q10" i="4"/>
  <c r="Q9" i="4"/>
  <c r="Q8" i="4"/>
  <c r="S8" i="4" s="1"/>
  <c r="Q7" i="4"/>
  <c r="Q6" i="4"/>
  <c r="Q5" i="4"/>
  <c r="H7" i="4"/>
  <c r="H8" i="4"/>
  <c r="H9" i="4"/>
  <c r="H10" i="4"/>
  <c r="H11" i="4"/>
  <c r="H12" i="4"/>
  <c r="H13" i="4"/>
  <c r="H14" i="4"/>
  <c r="H15" i="4"/>
  <c r="H16" i="4"/>
  <c r="H17" i="4"/>
  <c r="H18" i="4"/>
  <c r="H6" i="4"/>
  <c r="H5" i="4"/>
  <c r="S7" i="4"/>
  <c r="S9" i="4"/>
  <c r="S10" i="4"/>
  <c r="S11" i="4"/>
  <c r="S12" i="4"/>
  <c r="S13" i="4"/>
  <c r="S14" i="4"/>
  <c r="S15" i="4"/>
  <c r="S16" i="4"/>
  <c r="S17" i="4"/>
  <c r="S18" i="4"/>
  <c r="S6" i="4"/>
  <c r="R5" i="2"/>
  <c r="H5" i="10" l="1"/>
  <c r="R7" i="14" l="1"/>
  <c r="I17" i="1" s="1"/>
  <c r="Q7" i="14"/>
  <c r="H17" i="1" s="1"/>
  <c r="P7" i="14"/>
  <c r="P8" i="14" s="1"/>
  <c r="O7" i="14"/>
  <c r="F17" i="1" s="1"/>
  <c r="N7" i="14"/>
  <c r="E17" i="1" s="1"/>
  <c r="M7" i="14"/>
  <c r="D17" i="1" s="1"/>
  <c r="S6" i="14"/>
  <c r="H6" i="14"/>
  <c r="S5" i="14"/>
  <c r="J17" i="1" l="1"/>
  <c r="P9" i="14"/>
  <c r="S7" i="14"/>
  <c r="R10" i="14" l="1"/>
  <c r="S10" i="14" s="1"/>
  <c r="G17" i="1"/>
  <c r="L17" i="1" s="1"/>
  <c r="R8" i="11"/>
  <c r="H7" i="11" l="1"/>
  <c r="H6" i="11"/>
  <c r="H5" i="11"/>
  <c r="O8" i="11"/>
  <c r="F15" i="1" s="1"/>
  <c r="N8" i="11"/>
  <c r="E15" i="1" s="1"/>
  <c r="M8" i="11"/>
  <c r="D15" i="1" s="1"/>
  <c r="Q8" i="11"/>
  <c r="H15" i="1" s="1"/>
  <c r="S7" i="11"/>
  <c r="S6" i="11"/>
  <c r="S5" i="11" l="1"/>
  <c r="P8" i="11"/>
  <c r="S6" i="10"/>
  <c r="S9" i="9"/>
  <c r="H5" i="9"/>
  <c r="H6" i="9"/>
  <c r="H7" i="9"/>
  <c r="H8" i="9"/>
  <c r="H9" i="9"/>
  <c r="S6" i="9"/>
  <c r="S7" i="9"/>
  <c r="S8" i="9"/>
  <c r="S5" i="8"/>
  <c r="H5" i="8"/>
  <c r="S7" i="5"/>
  <c r="H7" i="5"/>
  <c r="H5" i="2"/>
  <c r="P9" i="11" l="1"/>
  <c r="S8" i="11" s="1"/>
  <c r="R8" i="12"/>
  <c r="Q8" i="12"/>
  <c r="H16" i="1" s="1"/>
  <c r="P8" i="12"/>
  <c r="O8" i="12"/>
  <c r="N8" i="12"/>
  <c r="M8" i="12"/>
  <c r="S7" i="12"/>
  <c r="H7" i="12"/>
  <c r="S6" i="12"/>
  <c r="H6" i="12"/>
  <c r="S5" i="12"/>
  <c r="H5" i="12"/>
  <c r="R7" i="10"/>
  <c r="I14" i="1" s="1"/>
  <c r="Q7" i="10"/>
  <c r="H14" i="1" s="1"/>
  <c r="P7" i="10"/>
  <c r="O7" i="10"/>
  <c r="F14" i="1" s="1"/>
  <c r="N7" i="10"/>
  <c r="M7" i="10"/>
  <c r="D14" i="1" s="1"/>
  <c r="S5" i="10"/>
  <c r="R10" i="9"/>
  <c r="I13" i="1" s="1"/>
  <c r="Q10" i="9"/>
  <c r="P10" i="9"/>
  <c r="P11" i="9" s="1"/>
  <c r="O10" i="9"/>
  <c r="N10" i="9"/>
  <c r="E13" i="1" s="1"/>
  <c r="M10" i="9"/>
  <c r="S5" i="9"/>
  <c r="R7" i="8"/>
  <c r="Q7" i="8"/>
  <c r="H12" i="1" s="1"/>
  <c r="P7" i="8"/>
  <c r="O7" i="8"/>
  <c r="F12" i="1" s="1"/>
  <c r="N7" i="8"/>
  <c r="E12" i="1" s="1"/>
  <c r="M7" i="8"/>
  <c r="D12" i="1" s="1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15" i="6"/>
  <c r="O15" i="6"/>
  <c r="F10" i="1" s="1"/>
  <c r="N15" i="6"/>
  <c r="M15" i="6"/>
  <c r="R15" i="6"/>
  <c r="I10" i="1" s="1"/>
  <c r="Q15" i="6"/>
  <c r="H4" i="6"/>
  <c r="R9" i="5"/>
  <c r="I9" i="1" s="1"/>
  <c r="Q9" i="5"/>
  <c r="H9" i="1" s="1"/>
  <c r="P9" i="5"/>
  <c r="P10" i="5" s="1"/>
  <c r="O9" i="5"/>
  <c r="N9" i="5"/>
  <c r="E9" i="1" s="1"/>
  <c r="M9" i="5"/>
  <c r="S6" i="5"/>
  <c r="H6" i="5"/>
  <c r="S5" i="5"/>
  <c r="H5" i="5"/>
  <c r="P21" i="4"/>
  <c r="P22" i="4" s="1"/>
  <c r="O21" i="4"/>
  <c r="F8" i="1" s="1"/>
  <c r="N21" i="4"/>
  <c r="E8" i="1" s="1"/>
  <c r="M21" i="4"/>
  <c r="R21" i="4"/>
  <c r="I8" i="1" s="1"/>
  <c r="S19" i="4"/>
  <c r="S5" i="4"/>
  <c r="Q21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7" i="2"/>
  <c r="P8" i="2" s="1"/>
  <c r="O7" i="2"/>
  <c r="F6" i="1" s="1"/>
  <c r="N7" i="2"/>
  <c r="E6" i="1" s="1"/>
  <c r="M7" i="2"/>
  <c r="D6" i="1" s="1"/>
  <c r="Q7" i="2"/>
  <c r="H6" i="1" s="1"/>
  <c r="S5" i="2"/>
  <c r="R7" i="2"/>
  <c r="I6" i="1" s="1"/>
  <c r="I16" i="1"/>
  <c r="F16" i="1"/>
  <c r="E16" i="1"/>
  <c r="D16" i="1"/>
  <c r="E14" i="1"/>
  <c r="H13" i="1"/>
  <c r="F13" i="1"/>
  <c r="D13" i="1"/>
  <c r="I12" i="1"/>
  <c r="I11" i="1"/>
  <c r="H11" i="1"/>
  <c r="F11" i="1"/>
  <c r="E11" i="1"/>
  <c r="D11" i="1"/>
  <c r="H10" i="1"/>
  <c r="E10" i="1"/>
  <c r="D10" i="1"/>
  <c r="F9" i="1"/>
  <c r="D9" i="1"/>
  <c r="D8" i="1"/>
  <c r="E7" i="1"/>
  <c r="P10" i="11" l="1"/>
  <c r="G15" i="1" s="1"/>
  <c r="S10" i="9"/>
  <c r="S9" i="5"/>
  <c r="E19" i="1"/>
  <c r="D19" i="1"/>
  <c r="F19" i="1"/>
  <c r="H19" i="1"/>
  <c r="P23" i="4"/>
  <c r="G8" i="1" s="1"/>
  <c r="J8" i="1" s="1"/>
  <c r="S21" i="4"/>
  <c r="S7" i="2"/>
  <c r="P10" i="12"/>
  <c r="G16" i="1" s="1"/>
  <c r="J16" i="1" s="1"/>
  <c r="P9" i="2"/>
  <c r="G6" i="1" s="1"/>
  <c r="S8" i="3"/>
  <c r="P10" i="3"/>
  <c r="G7" i="1" s="1"/>
  <c r="J7" i="1" s="1"/>
  <c r="P11" i="5"/>
  <c r="G9" i="1" s="1"/>
  <c r="J9" i="1" s="1"/>
  <c r="S4" i="6"/>
  <c r="P16" i="6"/>
  <c r="P17" i="6" s="1"/>
  <c r="G10" i="1" s="1"/>
  <c r="J10" i="1" s="1"/>
  <c r="P10" i="7"/>
  <c r="G11" i="1" s="1"/>
  <c r="J11" i="1" s="1"/>
  <c r="L11" i="1" s="1"/>
  <c r="P8" i="8"/>
  <c r="S7" i="8" s="1"/>
  <c r="P12" i="9"/>
  <c r="G13" i="1" s="1"/>
  <c r="J13" i="1" s="1"/>
  <c r="P8" i="10"/>
  <c r="S7" i="10" s="1"/>
  <c r="P9" i="12"/>
  <c r="S8" i="12" s="1"/>
  <c r="L9" i="1" l="1"/>
  <c r="L16" i="1"/>
  <c r="P9" i="10"/>
  <c r="G14" i="1" s="1"/>
  <c r="J14" i="1" s="1"/>
  <c r="L14" i="1" s="1"/>
  <c r="L13" i="1"/>
  <c r="P9" i="8"/>
  <c r="G12" i="1" s="1"/>
  <c r="J12" i="1" s="1"/>
  <c r="L12" i="1" s="1"/>
  <c r="L8" i="1"/>
  <c r="L7" i="1"/>
  <c r="R13" i="9"/>
  <c r="S13" i="9" s="1"/>
  <c r="R11" i="7"/>
  <c r="S11" i="7" s="1"/>
  <c r="S11" i="12"/>
  <c r="S15" i="6"/>
  <c r="L10" i="1" s="1"/>
  <c r="R11" i="12"/>
  <c r="R18" i="6"/>
  <c r="R24" i="4"/>
  <c r="S24" i="4" s="1"/>
  <c r="R11" i="3"/>
  <c r="R10" i="2"/>
  <c r="S10" i="2" s="1"/>
  <c r="J6" i="1"/>
  <c r="L6" i="1" s="1"/>
  <c r="S11" i="3"/>
  <c r="R12" i="5"/>
  <c r="S12" i="5" s="1"/>
  <c r="R10" i="8" l="1"/>
  <c r="S10" i="8" s="1"/>
  <c r="R10" i="10"/>
  <c r="S10" i="10" s="1"/>
  <c r="G19" i="1"/>
  <c r="S18" i="6"/>
  <c r="R11" i="11"/>
  <c r="S11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<sst xmlns="http://schemas.openxmlformats.org/spreadsheetml/2006/main" count="536" uniqueCount="180">
  <si>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</si>
  <si>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</si>
  <si>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</si>
  <si>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</si>
  <si>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</si>
  <si>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</si>
  <si>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</si>
  <si>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</si>
  <si>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</si>
  <si>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</si>
  <si>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</si>
  <si>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</si>
  <si>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</si>
  <si>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</si>
  <si>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</si>
  <si>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</si>
  <si>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</si>
  <si>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</si>
  <si>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</si>
  <si>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</si>
  <si>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</si>
  <si>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</si>
  <si>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</si>
  <si>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</si>
  <si>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</si>
  <si>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</si>
  <si>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</si>
  <si>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</si>
  <si>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</si>
  <si>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</si>
  <si>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</si>
  <si>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</si>
  <si>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</si>
  <si>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</si>
  <si>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</si>
  <si>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</si>
  <si>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</si>
  <si>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</si>
  <si>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</si>
  <si>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</si>
  <si>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</si>
  <si>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</si>
  <si>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</si>
  <si>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</si>
  <si>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</si>
  <si>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AGUARDANDO DOCUMENTOS DE COBRANÇA</t>
  </si>
  <si>
    <t>conferência</t>
  </si>
  <si>
    <t>Tx. Adm. Contrato</t>
  </si>
  <si>
    <t>SEM VIAGENS NO PERÍODO</t>
  </si>
  <si>
    <t>FECHADO</t>
  </si>
  <si>
    <r>
      <t xml:space="preserve">SIC -  </t>
    </r>
    <r>
      <rPr>
        <sz val="14"/>
        <color rgb="FF000000"/>
        <rFont val="Arial"/>
      </rPr>
      <t>RELAÇÃO DE VIAGENS  - JANEIRO 2023</t>
    </r>
  </si>
  <si>
    <r>
      <t xml:space="preserve">SIC -  </t>
    </r>
    <r>
      <rPr>
        <sz val="14"/>
        <color rgb="FF000000"/>
        <rFont val="Arial"/>
      </rPr>
      <t>RELAÇÃO DE VIAGENS  - FEVEREIRO 2023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</si>
  <si>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MARÇO 2023</t>
    </r>
  </si>
  <si>
    <r>
      <t xml:space="preserve">SIC -  </t>
    </r>
    <r>
      <rPr>
        <sz val="14"/>
        <color rgb="FF000000"/>
        <rFont val="Arial"/>
      </rPr>
      <t>RELAÇÃO DE VIAGENS  - ABRIL 2023</t>
    </r>
  </si>
  <si>
    <r>
      <t xml:space="preserve">SIC -  </t>
    </r>
    <r>
      <rPr>
        <sz val="14"/>
        <color rgb="FF000000"/>
        <rFont val="Arial"/>
      </rPr>
      <t>RELAÇÃO DE VIAGENS  - MAIO 2023</t>
    </r>
  </si>
  <si>
    <r>
      <t xml:space="preserve">SIC - </t>
    </r>
    <r>
      <rPr>
        <sz val="14"/>
        <color rgb="FF000000"/>
        <rFont val="Arial"/>
      </rPr>
      <t>RELAÇÃO DE VIAGENS  - JULHO 2023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</si>
  <si>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JUNHO 2023</t>
    </r>
  </si>
  <si>
    <r>
      <t xml:space="preserve">SIC -  </t>
    </r>
    <r>
      <rPr>
        <sz val="14"/>
        <color rgb="FF000000"/>
        <rFont val="Arial"/>
      </rPr>
      <t>RELAÇÃO DE VIAGENS  - AGOSTO 2023</t>
    </r>
  </si>
  <si>
    <r>
      <t xml:space="preserve"> SIC - </t>
    </r>
    <r>
      <rPr>
        <sz val="14"/>
        <color rgb="FF000000"/>
        <rFont val="Arial"/>
      </rPr>
      <t>RELAÇÃO DE VIAGENS  - SETEMBRO 2023</t>
    </r>
  </si>
  <si>
    <r>
      <t xml:space="preserve"> SIC - </t>
    </r>
    <r>
      <rPr>
        <sz val="14"/>
        <color rgb="FF000000"/>
        <rFont val="Arial"/>
      </rPr>
      <t>RELAÇÃO DE VIAGENS  - OUTUBRO 2023</t>
    </r>
  </si>
  <si>
    <r>
      <t xml:space="preserve"> SIC - </t>
    </r>
    <r>
      <rPr>
        <sz val="14"/>
        <color rgb="FF000000"/>
        <rFont val="Arial"/>
      </rPr>
      <t>RELAÇÃO DE VIAGENS  - NOVEMBRO 2023</t>
    </r>
  </si>
  <si>
    <r>
      <t xml:space="preserve"> SIC - </t>
    </r>
    <r>
      <rPr>
        <sz val="14"/>
        <color rgb="FF000000"/>
        <rFont val="Arial"/>
      </rPr>
      <t>RELAÇÃO DE VIAGENS  - DEZEMBRO 2023</t>
    </r>
  </si>
  <si>
    <t>PARCIAL</t>
  </si>
  <si>
    <r>
      <t xml:space="preserve">SIC -  </t>
    </r>
    <r>
      <rPr>
        <sz val="14"/>
        <color rgb="FF000000"/>
        <rFont val="Arial"/>
      </rPr>
      <t>RESUMO DAS DESPESAS COM VIAGENS - 2023</t>
    </r>
  </si>
  <si>
    <t>23092.000783/2023-40</t>
  </si>
  <si>
    <t>ALESSANDRO N. SCHILDT</t>
  </si>
  <si>
    <t>ENGEHEIRO DO NITT</t>
  </si>
  <si>
    <t>PARTICIPAR QUESTEL ORBIT USER MEETING BRAZIL 2023</t>
  </si>
  <si>
    <t>CAMPINAS</t>
  </si>
  <si>
    <t>Jan/Fev</t>
  </si>
  <si>
    <t>23092.001399/2023-64</t>
  </si>
  <si>
    <t>23092.003172/2023-53</t>
  </si>
  <si>
    <t>23092.003198/2023-00</t>
  </si>
  <si>
    <t>23092.003168/2023-95</t>
  </si>
  <si>
    <t>23092.002058/2023-14</t>
  </si>
  <si>
    <t>DÉBORA VIRGINIA CARVALHO VALENTE</t>
  </si>
  <si>
    <t>735947250-49</t>
  </si>
  <si>
    <t>ANALISTA COMPRADOR I.</t>
  </si>
  <si>
    <t>Participação no 18º Congresso Nacional de Pregoeiros</t>
  </si>
  <si>
    <t>NADINE OLIVEIRA CLAUSELL</t>
  </si>
  <si>
    <t>349600310-34</t>
  </si>
  <si>
    <t>DIRETORA - PRESIDENTE</t>
  </si>
  <si>
    <t>PARTICIPAR DA REUNIÃO EXECUTIVA DO MEC</t>
  </si>
  <si>
    <t>JORGE LUIS BAJERSKI</t>
  </si>
  <si>
    <t>417433770-53</t>
  </si>
  <si>
    <t>DIRETOR ADMINISTRATIVO</t>
  </si>
  <si>
    <t>LUCIANA PAULA CADORE STEFANI</t>
  </si>
  <si>
    <t>881301850-91</t>
  </si>
  <si>
    <t>DIRETOR DE ENSINO</t>
  </si>
  <si>
    <t>ANELISE GAYGER KLEIN</t>
  </si>
  <si>
    <t>477120310-53</t>
  </si>
  <si>
    <t>CHEFE SERV. ANÁLISE FINANC. E EXEC. CONTRATUAL</t>
  </si>
  <si>
    <t>PARTICIPAÇÃO NO 4º SEMINÁRIO NACIONAL DAS ESTATAIS</t>
  </si>
  <si>
    <t>TÂNIA PINHEIRO PROENÇA</t>
  </si>
  <si>
    <t>283851280-34</t>
  </si>
  <si>
    <t>CHEFE SERV. DE DIR. AD. LIC. CONTR. CONVÊNIOS</t>
  </si>
  <si>
    <t>MARCUS MANKE OLIVEIRA</t>
  </si>
  <si>
    <t>296280910-34</t>
  </si>
  <si>
    <t>ANALISTA COMPRADOR II.</t>
  </si>
  <si>
    <t>LUANA BAPTISTA RODRIGUES PIRES</t>
  </si>
  <si>
    <t>992272660-20</t>
  </si>
  <si>
    <t>CHEFE DO SERVIÇO DE COMPRAS</t>
  </si>
  <si>
    <t>POA X FOZ DO IGUAÇÚ X POA</t>
  </si>
  <si>
    <t>POA X BSB XBSB</t>
  </si>
  <si>
    <t>POA X FOZ DO IGUAÇU X POA</t>
  </si>
  <si>
    <t>Mar/Abr</t>
  </si>
  <si>
    <t>23092.003202/2023-21</t>
  </si>
  <si>
    <t>23092.004124/2023-82</t>
  </si>
  <si>
    <t>23092.004066/2023-97</t>
  </si>
  <si>
    <t>23092.004491/2023-86</t>
  </si>
  <si>
    <t>23092.004179/2023-92</t>
  </si>
  <si>
    <t>23092.004450/2023-90</t>
  </si>
  <si>
    <t>23092.004137/2023-51</t>
  </si>
  <si>
    <t>REUNIÃO CONSELHO FISCAL DA BB PREVIDÊNCIA</t>
  </si>
  <si>
    <t>PARTICIPAR DA REUNIÃO DA SEST</t>
  </si>
  <si>
    <t>AUDIÊNCIAS NO TCU</t>
  </si>
  <si>
    <t>JAIRO HENRIQUE GONÇALVES</t>
  </si>
  <si>
    <t>170997570-91</t>
  </si>
  <si>
    <t>COORDENADOR JURIDICO</t>
  </si>
  <si>
    <t>ROSELI FÁTIMA ARMILIATTO BORTOLUZZI</t>
  </si>
  <si>
    <t>556067840-68</t>
  </si>
  <si>
    <t>ASSESSOR PRESIDÊNCIA</t>
  </si>
  <si>
    <t>ANDRÉ TIAGO DA LUZ TARTAS</t>
  </si>
  <si>
    <t>986037360-49</t>
  </si>
  <si>
    <t>CONSELHEIRO DE ADMINISTRAÇÃO</t>
  </si>
  <si>
    <t>POA X BSB X POA</t>
  </si>
  <si>
    <t>POA X BSB XPOA</t>
  </si>
  <si>
    <t>VIAGEM CANCELADA</t>
  </si>
  <si>
    <t>23092.004713/2023-61</t>
  </si>
  <si>
    <t>23092.005625/2023-86</t>
  </si>
  <si>
    <t>ALEXANDRE CAIRO</t>
  </si>
  <si>
    <t>847250957-53</t>
  </si>
  <si>
    <t>PROCURADOR GERAL DA REPÚBLICA</t>
  </si>
  <si>
    <t>Assembleia Geral Extraordinária nº 029 e Assembleia Geral Ordinária nº 030</t>
  </si>
  <si>
    <t>TATIANA SEEFELD</t>
  </si>
  <si>
    <t>933285910-87</t>
  </si>
  <si>
    <t>ADVOGADO GERAL II</t>
  </si>
  <si>
    <t>SIMONE MEDIANEIRA SCRMIN</t>
  </si>
  <si>
    <t>959291000-63</t>
  </si>
  <si>
    <t>PSICÓLOGO HOSPITALAR CLÍNICO II</t>
  </si>
  <si>
    <t>Encontro de Serviços de aborto legal - Fac. Saúde Pública da USP /SP</t>
  </si>
  <si>
    <t>BSB X POA X BSB</t>
  </si>
  <si>
    <t>POA X SP X POA</t>
  </si>
  <si>
    <t>23092.006697/2023-41</t>
  </si>
  <si>
    <t>23092.007213/2023-81</t>
  </si>
  <si>
    <t>23092.007190/2023-12</t>
  </si>
  <si>
    <t>23092.007264/2023-11</t>
  </si>
  <si>
    <t>23092.007266/2023-00</t>
  </si>
  <si>
    <t>23092.007273/2023-01</t>
  </si>
  <si>
    <t>23092.007300/2023-38</t>
  </si>
  <si>
    <t>23092.006298/2023-80</t>
  </si>
  <si>
    <t>23092.006905/2023-10</t>
  </si>
  <si>
    <t>GUSTAVO SALOMÃO PINTO</t>
  </si>
  <si>
    <t>011125660-74</t>
  </si>
  <si>
    <t>COORDENADOR DE AUDITORIA INTERNA</t>
  </si>
  <si>
    <t>PARTICIPAR DA OFICINA APRIMORANDO AS RESPOSTAS AOS ÓRGÃOS DE CONTROLE</t>
  </si>
  <si>
    <t>75039145-55</t>
  </si>
  <si>
    <t>Participar do FINEP Orienta, vinculado a prestação de contas do projeto FINEP onde o HCPA é proponente e ganhador de recursos para a construção do espaço de inovação junto ao prédio do CITI.</t>
  </si>
  <si>
    <t>Participação no 56 FONAITec.</t>
  </si>
  <si>
    <t>FLÁVIO DE MEDEIROS HORTA</t>
  </si>
  <si>
    <t>496432230-00</t>
  </si>
  <si>
    <t>ANALISTA DE AUDITORIA II</t>
  </si>
  <si>
    <t>PARTIC. AUDIÊNCIA COM O DIRETOR PROGR. DA SAES</t>
  </si>
  <si>
    <t>BRASIL SILVA NETO</t>
  </si>
  <si>
    <t>673446580-20</t>
  </si>
  <si>
    <t>DIRETOR MÉDICO</t>
  </si>
  <si>
    <t>TALITA UZEICA</t>
  </si>
  <si>
    <t>005336409-03</t>
  </si>
  <si>
    <t>CHEFE SERV. ENGª PREDIAL E DE EDIFICAÇÕES</t>
  </si>
  <si>
    <t>PARTICIPAÇÃO DA FEIRA HOSPITALAR 2023</t>
  </si>
  <si>
    <t>FLÁVIA DE CASTRO MELLO</t>
  </si>
  <si>
    <t>006455730-86</t>
  </si>
  <si>
    <t>ARQUITETO II</t>
  </si>
  <si>
    <t>PAULA JULIANA SILVA BITTENCOURT</t>
  </si>
  <si>
    <t>014946530-01</t>
  </si>
  <si>
    <t>CHEFE SEÇÃO DE CONTROLE DE OBRAS E PROJETOS</t>
  </si>
  <si>
    <t>POA X SALVADOR X POA</t>
  </si>
  <si>
    <t>POA X SP XPOA</t>
  </si>
  <si>
    <t>POA X FLORIANÓPOLIS X POA</t>
  </si>
  <si>
    <t>SEM PASSAGENS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</si>
</sst>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</numFmts>
  <fonts count="50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sz val="10"/>
      <color rgb="FFFF0000"/>
      <name val="Arial"/>
    </font>
    <font>
      <sz val="9"/>
      <color rgb="FF000000"/>
      <name val="Arial"/>
    </font>
    <font>
      <sz val="14"/>
      <color rgb="FF000000"/>
      <name val="Inconsolata"/>
    </font>
    <font>
      <sz val="10"/>
      <name val="Arial"/>
    </font>
    <font>
      <sz val="14"/>
      <color rgb="FF000000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rgb="FFFF0000"/>
      <name val="Arial"/>
      <family val="2"/>
    </font>
    <font>
      <sz val="8"/>
      <color rgb="FF222222"/>
      <name val="Arial"/>
      <family val="2"/>
    </font>
    <font>
      <sz val="8"/>
      <color rgb="FFFF0000"/>
      <name val="Arial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2DCDB"/>
        <bgColor rgb="FFEAF1DD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48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9" borderId="7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2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166" fontId="8" fillId="0" borderId="14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64" fontId="8" fillId="9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10" borderId="14" xfId="0" applyNumberFormat="1" applyFont="1" applyFill="1" applyBorder="1" applyAlignment="1">
      <alignment horizontal="center" vertical="center"/>
    </xf>
    <xf numFmtId="164" fontId="8" fillId="11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 wrapText="1"/>
    </xf>
    <xf numFmtId="0" fontId="1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/>
    <xf numFmtId="164" fontId="8" fillId="0" borderId="0" xfId="0" applyNumberFormat="1" applyFont="1" applyAlignment="1">
      <alignment vertical="center"/>
    </xf>
    <xf numFmtId="164" fontId="13" fillId="10" borderId="7" xfId="0" applyNumberFormat="1" applyFont="1" applyFill="1" applyBorder="1" applyAlignment="1">
      <alignment horizontal="center" vertical="center"/>
    </xf>
    <xf numFmtId="164" fontId="13" fillId="11" borderId="7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13" fillId="12" borderId="4" xfId="0" applyNumberFormat="1" applyFont="1" applyFill="1" applyBorder="1"/>
    <xf numFmtId="164" fontId="2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3" fillId="0" borderId="0" xfId="0" applyFont="1"/>
    <xf numFmtId="0" fontId="12" fillId="0" borderId="14" xfId="0" applyFont="1" applyBorder="1" applyAlignment="1">
      <alignment horizontal="left" wrapText="1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28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0" fontId="23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shrinkToFit="1"/>
    </xf>
    <xf numFmtId="0" fontId="23" fillId="6" borderId="21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164" fontId="13" fillId="10" borderId="7" xfId="0" applyNumberFormat="1" applyFont="1" applyFill="1" applyBorder="1" applyAlignment="1">
      <alignment vertical="center"/>
    </xf>
    <xf numFmtId="164" fontId="13" fillId="11" borderId="7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5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4" fillId="0" borderId="28" xfId="0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wrapText="1"/>
    </xf>
    <xf numFmtId="167" fontId="37" fillId="0" borderId="28" xfId="0" applyNumberFormat="1" applyFont="1" applyFill="1" applyBorder="1" applyAlignment="1">
      <alignment horizontal="center"/>
    </xf>
    <xf numFmtId="0" fontId="35" fillId="0" borderId="28" xfId="0" applyNumberFormat="1" applyFont="1" applyFill="1" applyBorder="1" applyAlignment="1">
      <alignment horizontal="center"/>
    </xf>
    <xf numFmtId="43" fontId="34" fillId="13" borderId="28" xfId="1" applyFont="1" applyFill="1" applyBorder="1" applyAlignment="1">
      <alignment horizontal="center" vertical="center"/>
    </xf>
    <xf numFmtId="43" fontId="34" fillId="14" borderId="28" xfId="1" applyFont="1" applyFill="1" applyBorder="1" applyAlignment="1">
      <alignment horizontal="center" vertical="center"/>
    </xf>
    <xf numFmtId="43" fontId="34" fillId="15" borderId="28" xfId="1" applyFont="1" applyFill="1" applyBorder="1" applyAlignment="1">
      <alignment vertical="center"/>
    </xf>
    <xf numFmtId="0" fontId="2" fillId="6" borderId="22" xfId="0" applyFont="1" applyFill="1" applyBorder="1" applyAlignment="1">
      <alignment horizontal="center" vertical="center" shrinkToFi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35" fillId="0" borderId="30" xfId="0" applyFont="1" applyFill="1" applyBorder="1" applyAlignment="1">
      <alignment horizontal="center" wrapText="1"/>
    </xf>
    <xf numFmtId="167" fontId="37" fillId="0" borderId="30" xfId="0" applyNumberFormat="1" applyFont="1" applyFill="1" applyBorder="1" applyAlignment="1">
      <alignment horizontal="center"/>
    </xf>
    <xf numFmtId="0" fontId="35" fillId="0" borderId="30" xfId="0" applyNumberFormat="1" applyFont="1" applyFill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8" fillId="0" borderId="32" xfId="0" applyNumberFormat="1" applyFont="1" applyBorder="1" applyAlignment="1">
      <alignment vertical="center"/>
    </xf>
    <xf numFmtId="43" fontId="34" fillId="13" borderId="30" xfId="1" applyFont="1" applyFill="1" applyBorder="1" applyAlignment="1">
      <alignment horizontal="center" vertical="center"/>
    </xf>
    <xf numFmtId="43" fontId="34" fillId="14" borderId="30" xfId="1" applyFont="1" applyFill="1" applyBorder="1" applyAlignment="1">
      <alignment horizontal="center" vertical="center"/>
    </xf>
    <xf numFmtId="164" fontId="2" fillId="0" borderId="33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shrinkToFit="1"/>
    </xf>
    <xf numFmtId="164" fontId="2" fillId="0" borderId="35" xfId="0" applyNumberFormat="1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center" wrapText="1"/>
    </xf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5" fillId="0" borderId="37" xfId="0" applyFont="1" applyFill="1" applyBorder="1" applyAlignment="1">
      <alignment horizontal="center" wrapText="1"/>
    </xf>
    <xf numFmtId="167" fontId="37" fillId="0" borderId="37" xfId="0" applyNumberFormat="1" applyFont="1" applyFill="1" applyBorder="1" applyAlignment="1">
      <alignment horizontal="center"/>
    </xf>
    <xf numFmtId="0" fontId="35" fillId="0" borderId="37" xfId="0" applyFont="1" applyFill="1" applyBorder="1" applyAlignment="1">
      <alignment horizontal="center"/>
    </xf>
    <xf numFmtId="0" fontId="35" fillId="0" borderId="37" xfId="0" applyNumberFormat="1" applyFont="1" applyFill="1" applyBorder="1" applyAlignment="1">
      <alignment horizontal="center"/>
    </xf>
    <xf numFmtId="43" fontId="34" fillId="15" borderId="37" xfId="1" applyFont="1" applyFill="1" applyBorder="1" applyAlignment="1">
      <alignment vertical="center"/>
    </xf>
    <xf numFmtId="164" fontId="8" fillId="9" borderId="38" xfId="0" applyNumberFormat="1" applyFont="1" applyFill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43" fontId="34" fillId="13" borderId="37" xfId="1" applyFont="1" applyFill="1" applyBorder="1" applyAlignment="1">
      <alignment horizontal="center" vertical="center"/>
    </xf>
    <xf numFmtId="43" fontId="34" fillId="14" borderId="37" xfId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0" fontId="8" fillId="0" borderId="38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0" borderId="38" xfId="0" applyFont="1" applyBorder="1" applyAlignment="1">
      <alignment horizontal="center" wrapText="1"/>
    </xf>
    <xf numFmtId="0" fontId="26" fillId="0" borderId="38" xfId="0" applyFont="1" applyBorder="1" applyAlignment="1">
      <alignment horizontal="center"/>
    </xf>
    <xf numFmtId="164" fontId="8" fillId="10" borderId="38" xfId="0" applyNumberFormat="1" applyFont="1" applyFill="1" applyBorder="1" applyAlignment="1">
      <alignment horizontal="center" vertical="center"/>
    </xf>
    <xf numFmtId="164" fontId="8" fillId="11" borderId="38" xfId="0" applyNumberFormat="1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wrapText="1"/>
    </xf>
    <xf numFmtId="0" fontId="12" fillId="0" borderId="38" xfId="0" applyFont="1" applyBorder="1" applyAlignment="1">
      <alignment horizontal="left"/>
    </xf>
    <xf numFmtId="166" fontId="8" fillId="0" borderId="38" xfId="0" applyNumberFormat="1" applyFont="1" applyBorder="1" applyAlignment="1">
      <alignment horizontal="center"/>
    </xf>
    <xf numFmtId="164" fontId="8" fillId="0" borderId="38" xfId="0" applyNumberFormat="1" applyFont="1" applyBorder="1" applyAlignment="1">
      <alignment vertical="center"/>
    </xf>
    <xf numFmtId="0" fontId="2" fillId="6" borderId="42" xfId="0" applyFont="1" applyFill="1" applyBorder="1" applyAlignment="1">
      <alignment horizontal="center" vertical="center" shrinkToFit="1"/>
    </xf>
    <xf numFmtId="0" fontId="2" fillId="6" borderId="2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12" fillId="5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166" fontId="8" fillId="0" borderId="32" xfId="0" applyNumberFormat="1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164" fontId="10" fillId="0" borderId="3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 wrapText="1"/>
    </xf>
    <xf numFmtId="0" fontId="8" fillId="0" borderId="38" xfId="0" applyFont="1" applyBorder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164" fontId="2" fillId="0" borderId="45" xfId="0" applyNumberFormat="1" applyFont="1" applyBorder="1" applyAlignment="1">
      <alignment vertical="center" wrapText="1"/>
    </xf>
    <xf numFmtId="166" fontId="10" fillId="0" borderId="38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166" fontId="28" fillId="0" borderId="32" xfId="0" applyNumberFormat="1" applyFont="1" applyBorder="1" applyAlignment="1">
      <alignment horizontal="center"/>
    </xf>
    <xf numFmtId="0" fontId="30" fillId="0" borderId="36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164" fontId="2" fillId="0" borderId="49" xfId="0" applyNumberFormat="1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shrinkToFit="1"/>
    </xf>
    <xf numFmtId="164" fontId="2" fillId="0" borderId="51" xfId="0" applyNumberFormat="1" applyFont="1" applyBorder="1" applyAlignment="1">
      <alignment vertical="center" wrapText="1"/>
    </xf>
    <xf numFmtId="0" fontId="35" fillId="0" borderId="28" xfId="0" applyFont="1" applyFill="1" applyBorder="1" applyAlignment="1">
      <alignment horizontal="left"/>
    </xf>
    <xf numFmtId="0" fontId="12" fillId="0" borderId="52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2" fillId="6" borderId="53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shrinkToFit="1"/>
    </xf>
    <xf numFmtId="0" fontId="2" fillId="6" borderId="54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shrinkToFi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59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/>
    </xf>
    <xf numFmtId="0" fontId="34" fillId="0" borderId="30" xfId="0" applyFont="1" applyFill="1" applyBorder="1" applyAlignment="1">
      <alignment horizontal="center" wrapText="1"/>
    </xf>
    <xf numFmtId="0" fontId="34" fillId="0" borderId="37" xfId="0" applyFont="1" applyFill="1" applyBorder="1" applyAlignment="1">
      <alignment horizontal="center"/>
    </xf>
    <xf numFmtId="0" fontId="35" fillId="0" borderId="37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wrapText="1"/>
    </xf>
    <xf numFmtId="167" fontId="37" fillId="0" borderId="7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5" fillId="0" borderId="7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shrinkToFit="1"/>
    </xf>
    <xf numFmtId="0" fontId="1" fillId="16" borderId="7" xfId="0" applyFont="1" applyFill="1" applyBorder="1"/>
    <xf numFmtId="0" fontId="1" fillId="16" borderId="7" xfId="0" applyFont="1" applyFill="1" applyBorder="1" applyAlignment="1">
      <alignment horizontal="left"/>
    </xf>
    <xf numFmtId="43" fontId="34" fillId="0" borderId="28" xfId="1" applyFont="1" applyFill="1" applyBorder="1" applyAlignment="1">
      <alignment vertical="center"/>
    </xf>
    <xf numFmtId="43" fontId="34" fillId="0" borderId="30" xfId="1" applyFont="1" applyFill="1" applyBorder="1" applyAlignment="1">
      <alignment vertical="center"/>
    </xf>
    <xf numFmtId="164" fontId="8" fillId="17" borderId="12" xfId="0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wrapText="1"/>
    </xf>
    <xf numFmtId="43" fontId="34" fillId="13" borderId="61" xfId="1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4" fontId="2" fillId="10" borderId="55" xfId="0" applyNumberFormat="1" applyFont="1" applyFill="1" applyBorder="1" applyAlignment="1">
      <alignment horizontal="center" vertical="center" wrapText="1"/>
    </xf>
    <xf numFmtId="164" fontId="2" fillId="11" borderId="54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left"/>
    </xf>
    <xf numFmtId="0" fontId="35" fillId="0" borderId="61" xfId="0" applyFont="1" applyFill="1" applyBorder="1" applyAlignment="1">
      <alignment horizontal="center" wrapText="1"/>
    </xf>
    <xf numFmtId="167" fontId="37" fillId="0" borderId="61" xfId="0" applyNumberFormat="1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61" xfId="0" applyNumberFormat="1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12" fillId="18" borderId="4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wrapText="1"/>
    </xf>
    <xf numFmtId="0" fontId="8" fillId="3" borderId="64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164" fontId="8" fillId="6" borderId="67" xfId="0" applyNumberFormat="1" applyFont="1" applyFill="1" applyBorder="1" applyAlignment="1">
      <alignment vertical="center"/>
    </xf>
    <xf numFmtId="164" fontId="8" fillId="6" borderId="67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43" fontId="39" fillId="14" borderId="7" xfId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4" fontId="9" fillId="19" borderId="63" xfId="0" applyNumberFormat="1" applyFont="1" applyFill="1" applyBorder="1" applyAlignment="1">
      <alignment vertical="center" wrapText="1"/>
    </xf>
    <xf numFmtId="164" fontId="9" fillId="19" borderId="65" xfId="0" applyNumberFormat="1" applyFont="1" applyFill="1" applyBorder="1" applyAlignment="1">
      <alignment vertical="center" wrapText="1"/>
    </xf>
    <xf numFmtId="164" fontId="13" fillId="20" borderId="4" xfId="0" applyNumberFormat="1" applyFont="1" applyFill="1" applyBorder="1"/>
    <xf numFmtId="164" fontId="13" fillId="20" borderId="4" xfId="0" applyNumberFormat="1" applyFont="1" applyFill="1" applyBorder="1" applyAlignment="1">
      <alignment horizontal="left"/>
    </xf>
    <xf numFmtId="164" fontId="13" fillId="20" borderId="4" xfId="0" applyNumberFormat="1" applyFont="1" applyFill="1" applyBorder="1" applyAlignment="1">
      <alignment horizontal="center" vertical="center"/>
    </xf>
    <xf numFmtId="43" fontId="34" fillId="21" borderId="28" xfId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7" fillId="0" borderId="68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61" xfId="0" applyFont="1" applyBorder="1" applyAlignment="1">
      <alignment wrapText="1"/>
    </xf>
    <xf numFmtId="164" fontId="8" fillId="0" borderId="12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 wrapText="1"/>
    </xf>
    <xf numFmtId="0" fontId="2" fillId="9" borderId="57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32" xfId="0" applyNumberFormat="1" applyFont="1" applyFill="1" applyBorder="1" applyAlignment="1">
      <alignment vertical="center"/>
    </xf>
    <xf numFmtId="164" fontId="2" fillId="19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wrapText="1"/>
    </xf>
    <xf numFmtId="164" fontId="2" fillId="4" borderId="54" xfId="0" applyNumberFormat="1" applyFont="1" applyFill="1" applyBorder="1" applyAlignment="1">
      <alignment horizontal="center" vertical="center" wrapText="1"/>
    </xf>
    <xf numFmtId="164" fontId="2" fillId="4" borderId="72" xfId="0" applyNumberFormat="1" applyFont="1" applyFill="1" applyBorder="1" applyAlignment="1">
      <alignment horizontal="center" vertical="center" wrapText="1"/>
    </xf>
    <xf numFmtId="164" fontId="8" fillId="6" borderId="73" xfId="0" applyNumberFormat="1" applyFont="1" applyFill="1" applyBorder="1" applyAlignment="1">
      <alignment vertical="center"/>
    </xf>
    <xf numFmtId="164" fontId="8" fillId="6" borderId="74" xfId="0" applyNumberFormat="1" applyFont="1" applyFill="1" applyBorder="1" applyAlignment="1">
      <alignment vertical="center"/>
    </xf>
    <xf numFmtId="164" fontId="8" fillId="6" borderId="75" xfId="0" applyNumberFormat="1" applyFont="1" applyFill="1" applyBorder="1" applyAlignment="1">
      <alignment vertical="center"/>
    </xf>
    <xf numFmtId="0" fontId="0" fillId="0" borderId="0" xfId="0" applyFont="1" applyAlignment="1"/>
    <xf numFmtId="0" fontId="38" fillId="0" borderId="28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8" fillId="0" borderId="37" xfId="0" applyFont="1" applyBorder="1" applyAlignment="1">
      <alignment horizontal="center"/>
    </xf>
    <xf numFmtId="0" fontId="15" fillId="0" borderId="0" xfId="0" applyFont="1" applyAlignment="1">
      <alignment horizontal="center"/>
    </xf>
    <xf numFmtId="43" fontId="34" fillId="0" borderId="37" xfId="1" applyFont="1" applyFill="1" applyBorder="1" applyAlignment="1">
      <alignment vertical="center"/>
    </xf>
    <xf numFmtId="0" fontId="34" fillId="22" borderId="76" xfId="0" applyFont="1" applyFill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2" fillId="6" borderId="77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shrinkToFit="1"/>
    </xf>
    <xf numFmtId="0" fontId="2" fillId="6" borderId="78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shrinkToFi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81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164" fontId="2" fillId="6" borderId="31" xfId="0" applyNumberFormat="1" applyFont="1" applyFill="1" applyBorder="1" applyAlignment="1">
      <alignment horizontal="center" vertical="center" wrapText="1"/>
    </xf>
    <xf numFmtId="164" fontId="2" fillId="6" borderId="78" xfId="0" applyNumberFormat="1" applyFont="1" applyFill="1" applyBorder="1" applyAlignment="1">
      <alignment horizontal="center" vertical="center" wrapText="1"/>
    </xf>
    <xf numFmtId="164" fontId="2" fillId="6" borderId="82" xfId="0" applyNumberFormat="1" applyFont="1" applyFill="1" applyBorder="1" applyAlignment="1">
      <alignment horizontal="center" vertical="center" wrapText="1"/>
    </xf>
    <xf numFmtId="0" fontId="2" fillId="9" borderId="83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164" fontId="2" fillId="11" borderId="78" xfId="0" applyNumberFormat="1" applyFont="1" applyFill="1" applyBorder="1" applyAlignment="1">
      <alignment horizontal="center" vertical="center" wrapText="1"/>
    </xf>
    <xf numFmtId="164" fontId="2" fillId="0" borderId="82" xfId="0" applyNumberFormat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shrinkToFit="1"/>
    </xf>
    <xf numFmtId="0" fontId="43" fillId="0" borderId="30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 wrapText="1"/>
    </xf>
    <xf numFmtId="0" fontId="44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164" fontId="8" fillId="17" borderId="30" xfId="0" applyNumberFormat="1" applyFont="1" applyFill="1" applyBorder="1" applyAlignment="1">
      <alignment vertical="center"/>
    </xf>
    <xf numFmtId="164" fontId="2" fillId="0" borderId="85" xfId="0" applyNumberFormat="1" applyFont="1" applyBorder="1" applyAlignment="1">
      <alignment vertical="center" wrapText="1"/>
    </xf>
    <xf numFmtId="0" fontId="7" fillId="0" borderId="8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wrapText="1"/>
    </xf>
    <xf numFmtId="164" fontId="8" fillId="17" borderId="37" xfId="0" applyNumberFormat="1" applyFont="1" applyFill="1" applyBorder="1" applyAlignment="1">
      <alignment vertical="center"/>
    </xf>
    <xf numFmtId="164" fontId="2" fillId="0" borderId="87" xfId="0" applyNumberFormat="1" applyFont="1" applyBorder="1" applyAlignment="1">
      <alignment vertical="center" wrapText="1"/>
    </xf>
    <xf numFmtId="43" fontId="34" fillId="0" borderId="30" xfId="1" applyFont="1" applyFill="1" applyBorder="1" applyAlignment="1">
      <alignment horizontal="center"/>
    </xf>
    <xf numFmtId="0" fontId="38" fillId="0" borderId="88" xfId="0" applyFont="1" applyBorder="1" applyAlignment="1">
      <alignment horizontal="center"/>
    </xf>
    <xf numFmtId="0" fontId="36" fillId="0" borderId="88" xfId="0" applyFont="1" applyBorder="1" applyAlignment="1">
      <alignment wrapText="1"/>
    </xf>
    <xf numFmtId="0" fontId="2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" fillId="9" borderId="80" xfId="0" applyFont="1" applyFill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shrinkToFit="1"/>
    </xf>
    <xf numFmtId="0" fontId="34" fillId="0" borderId="90" xfId="0" applyFont="1" applyFill="1" applyBorder="1" applyAlignment="1">
      <alignment horizontal="center"/>
    </xf>
    <xf numFmtId="0" fontId="35" fillId="0" borderId="90" xfId="0" applyFont="1" applyFill="1" applyBorder="1" applyAlignment="1">
      <alignment horizontal="left"/>
    </xf>
    <xf numFmtId="0" fontId="35" fillId="0" borderId="90" xfId="0" applyFont="1" applyFill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35" fillId="0" borderId="90" xfId="0" applyFont="1" applyFill="1" applyBorder="1" applyAlignment="1">
      <alignment horizontal="center" wrapText="1"/>
    </xf>
    <xf numFmtId="167" fontId="37" fillId="0" borderId="90" xfId="0" applyNumberFormat="1" applyFont="1" applyFill="1" applyBorder="1" applyAlignment="1">
      <alignment horizontal="center"/>
    </xf>
    <xf numFmtId="0" fontId="35" fillId="0" borderId="90" xfId="0" applyNumberFormat="1" applyFont="1" applyFill="1" applyBorder="1" applyAlignment="1">
      <alignment horizontal="center"/>
    </xf>
    <xf numFmtId="43" fontId="34" fillId="0" borderId="90" xfId="1" applyFont="1" applyFill="1" applyBorder="1" applyAlignment="1">
      <alignment vertical="center"/>
    </xf>
    <xf numFmtId="164" fontId="8" fillId="9" borderId="44" xfId="0" applyNumberFormat="1" applyFont="1" applyFill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43" fontId="34" fillId="13" borderId="90" xfId="1" applyFont="1" applyFill="1" applyBorder="1" applyAlignment="1">
      <alignment horizontal="center" vertical="center"/>
    </xf>
    <xf numFmtId="43" fontId="34" fillId="21" borderId="90" xfId="1" applyFont="1" applyFill="1" applyBorder="1" applyAlignment="1">
      <alignment horizontal="center" vertical="center"/>
    </xf>
    <xf numFmtId="0" fontId="36" fillId="0" borderId="30" xfId="0" applyFont="1" applyBorder="1" applyAlignment="1">
      <alignment wrapText="1"/>
    </xf>
    <xf numFmtId="164" fontId="8" fillId="9" borderId="30" xfId="0" applyNumberFormat="1" applyFont="1" applyFill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7" xfId="0" applyFont="1" applyBorder="1"/>
    <xf numFmtId="164" fontId="2" fillId="0" borderId="7" xfId="0" applyNumberFormat="1" applyFont="1" applyBorder="1" applyAlignment="1">
      <alignment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/>
    </xf>
    <xf numFmtId="167" fontId="45" fillId="0" borderId="28" xfId="0" applyNumberFormat="1" applyFont="1" applyFill="1" applyBorder="1" applyAlignment="1">
      <alignment horizontal="center"/>
    </xf>
    <xf numFmtId="43" fontId="34" fillId="0" borderId="28" xfId="1" applyFont="1" applyFill="1" applyBorder="1" applyAlignment="1">
      <alignment horizontal="center"/>
    </xf>
    <xf numFmtId="43" fontId="34" fillId="21" borderId="28" xfId="1" applyFont="1" applyFill="1" applyBorder="1" applyAlignment="1">
      <alignment horizontal="center"/>
    </xf>
    <xf numFmtId="0" fontId="35" fillId="0" borderId="28" xfId="0" applyFont="1" applyBorder="1" applyAlignment="1">
      <alignment horizontal="center" wrapText="1"/>
    </xf>
    <xf numFmtId="0" fontId="36" fillId="0" borderId="91" xfId="0" applyFont="1" applyBorder="1" applyAlignment="1">
      <alignment horizontal="center"/>
    </xf>
    <xf numFmtId="0" fontId="47" fillId="0" borderId="28" xfId="0" applyFont="1" applyFill="1" applyBorder="1" applyAlignment="1">
      <alignment horizontal="center"/>
    </xf>
    <xf numFmtId="0" fontId="47" fillId="0" borderId="28" xfId="0" applyNumberFormat="1" applyFont="1" applyFill="1" applyBorder="1" applyAlignment="1">
      <alignment horizontal="center"/>
    </xf>
    <xf numFmtId="0" fontId="2" fillId="6" borderId="92" xfId="0" applyFont="1" applyFill="1" applyBorder="1" applyAlignment="1">
      <alignment horizontal="center" vertical="center" shrinkToFit="1"/>
    </xf>
    <xf numFmtId="0" fontId="36" fillId="0" borderId="7" xfId="0" applyFont="1" applyBorder="1" applyAlignment="1">
      <alignment horizontal="center"/>
    </xf>
    <xf numFmtId="0" fontId="2" fillId="6" borderId="93" xfId="0" applyFont="1" applyFill="1" applyBorder="1" applyAlignment="1">
      <alignment horizontal="center" vertical="center" shrinkToFit="1"/>
    </xf>
    <xf numFmtId="0" fontId="2" fillId="6" borderId="71" xfId="0" applyFont="1" applyFill="1" applyBorder="1" applyAlignment="1">
      <alignment horizontal="center" vertical="center" shrinkToFit="1"/>
    </xf>
    <xf numFmtId="0" fontId="23" fillId="6" borderId="56" xfId="0" applyFont="1" applyFill="1" applyBorder="1" applyAlignment="1">
      <alignment horizontal="center" vertical="center" shrinkToFit="1"/>
    </xf>
    <xf numFmtId="0" fontId="2" fillId="6" borderId="94" xfId="0" applyFont="1" applyFill="1" applyBorder="1" applyAlignment="1">
      <alignment horizontal="center" vertical="center" shrinkToFit="1"/>
    </xf>
    <xf numFmtId="164" fontId="2" fillId="6" borderId="92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92" xfId="0" applyFont="1" applyFill="1" applyBorder="1" applyAlignment="1">
      <alignment horizontal="center" vertical="center" wrapText="1"/>
    </xf>
    <xf numFmtId="0" fontId="34" fillId="23" borderId="76" xfId="0" applyFont="1" applyFill="1" applyBorder="1" applyAlignment="1">
      <alignment horizontal="center"/>
    </xf>
    <xf numFmtId="0" fontId="0" fillId="0" borderId="0" xfId="0" applyFont="1" applyAlignment="1"/>
    <xf numFmtId="0" fontId="42" fillId="0" borderId="28" xfId="0" applyFont="1" applyBorder="1" applyAlignment="1">
      <alignment horizontal="center"/>
    </xf>
    <xf numFmtId="0" fontId="34" fillId="25" borderId="28" xfId="0" applyFont="1" applyFill="1" applyBorder="1" applyAlignment="1">
      <alignment horizontal="center"/>
    </xf>
    <xf numFmtId="43" fontId="34" fillId="0" borderId="28" xfId="1" applyFont="1" applyFill="1" applyBorder="1" applyAlignment="1"/>
    <xf numFmtId="43" fontId="34" fillId="13" borderId="28" xfId="1" applyFont="1" applyFill="1" applyBorder="1" applyAlignment="1">
      <alignment horizontal="center"/>
    </xf>
    <xf numFmtId="43" fontId="34" fillId="0" borderId="28" xfId="1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wrapText="1"/>
    </xf>
    <xf numFmtId="0" fontId="38" fillId="0" borderId="30" xfId="0" applyFont="1" applyFill="1" applyBorder="1" applyAlignment="1">
      <alignment horizontal="center" wrapText="1"/>
    </xf>
    <xf numFmtId="0" fontId="36" fillId="0" borderId="31" xfId="0" applyFont="1" applyBorder="1" applyAlignment="1">
      <alignment horizontal="center"/>
    </xf>
    <xf numFmtId="0" fontId="36" fillId="0" borderId="30" xfId="0" applyFont="1" applyBorder="1"/>
    <xf numFmtId="167" fontId="45" fillId="0" borderId="30" xfId="0" applyNumberFormat="1" applyFont="1" applyFill="1" applyBorder="1" applyAlignment="1">
      <alignment horizontal="center"/>
    </xf>
    <xf numFmtId="43" fontId="34" fillId="0" borderId="30" xfId="1" applyFont="1" applyFill="1" applyBorder="1" applyAlignment="1"/>
    <xf numFmtId="43" fontId="34" fillId="0" borderId="30" xfId="1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34" fillId="25" borderId="37" xfId="0" applyFont="1" applyFill="1" applyBorder="1" applyAlignment="1">
      <alignment horizontal="center"/>
    </xf>
    <xf numFmtId="167" fontId="45" fillId="0" borderId="37" xfId="0" applyNumberFormat="1" applyFont="1" applyFill="1" applyBorder="1" applyAlignment="1">
      <alignment horizontal="center"/>
    </xf>
    <xf numFmtId="43" fontId="34" fillId="0" borderId="37" xfId="1" applyFont="1" applyFill="1" applyBorder="1" applyAlignment="1"/>
    <xf numFmtId="43" fontId="34" fillId="0" borderId="37" xfId="1" applyFont="1" applyFill="1" applyBorder="1" applyAlignment="1">
      <alignment horizontal="center"/>
    </xf>
    <xf numFmtId="43" fontId="34" fillId="13" borderId="37" xfId="1" applyFont="1" applyFill="1" applyBorder="1" applyAlignment="1">
      <alignment horizontal="center"/>
    </xf>
    <xf numFmtId="43" fontId="34" fillId="21" borderId="37" xfId="1" applyFont="1" applyFill="1" applyBorder="1" applyAlignment="1">
      <alignment horizontal="center"/>
    </xf>
    <xf numFmtId="164" fontId="2" fillId="0" borderId="33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wrapText="1"/>
    </xf>
    <xf numFmtId="164" fontId="2" fillId="0" borderId="39" xfId="0" applyNumberFormat="1" applyFont="1" applyBorder="1" applyAlignment="1">
      <alignment wrapText="1"/>
    </xf>
    <xf numFmtId="43" fontId="34" fillId="24" borderId="28" xfId="1" applyFont="1" applyFill="1" applyBorder="1" applyAlignment="1">
      <alignment horizontal="center"/>
    </xf>
    <xf numFmtId="0" fontId="10" fillId="25" borderId="92" xfId="0" applyFont="1" applyFill="1" applyBorder="1" applyAlignment="1">
      <alignment horizontal="center"/>
    </xf>
    <xf numFmtId="0" fontId="36" fillId="0" borderId="30" xfId="0" applyFont="1" applyBorder="1" applyAlignment="1">
      <alignment horizontal="center" vertical="center" wrapText="1"/>
    </xf>
    <xf numFmtId="43" fontId="34" fillId="26" borderId="30" xfId="1" applyFont="1" applyFill="1" applyBorder="1" applyAlignment="1">
      <alignment vertical="center"/>
    </xf>
    <xf numFmtId="43" fontId="34" fillId="13" borderId="30" xfId="1" applyFont="1" applyFill="1" applyBorder="1" applyAlignment="1">
      <alignment horizontal="center"/>
    </xf>
    <xf numFmtId="43" fontId="34" fillId="21" borderId="30" xfId="1" applyFont="1" applyFill="1" applyBorder="1" applyAlignment="1">
      <alignment horizontal="center"/>
    </xf>
    <xf numFmtId="0" fontId="36" fillId="0" borderId="88" xfId="0" applyFont="1" applyBorder="1" applyAlignment="1">
      <alignment horizontal="center" wrapText="1"/>
    </xf>
    <xf numFmtId="0" fontId="7" fillId="0" borderId="62" xfId="0" applyFont="1" applyBorder="1" applyAlignment="1">
      <alignment horizontal="center" vertical="center" shrinkToFit="1"/>
    </xf>
    <xf numFmtId="0" fontId="34" fillId="0" borderId="95" xfId="0" applyFont="1" applyFill="1" applyBorder="1" applyAlignment="1">
      <alignment horizontal="center"/>
    </xf>
    <xf numFmtId="0" fontId="36" fillId="0" borderId="95" xfId="0" applyFont="1" applyFill="1" applyBorder="1" applyAlignment="1">
      <alignment horizontal="left" wrapText="1"/>
    </xf>
    <xf numFmtId="0" fontId="38" fillId="0" borderId="95" xfId="0" applyFont="1" applyFill="1" applyBorder="1" applyAlignment="1">
      <alignment horizontal="center" wrapText="1"/>
    </xf>
    <xf numFmtId="0" fontId="36" fillId="0" borderId="95" xfId="0" applyFont="1" applyBorder="1" applyAlignment="1">
      <alignment horizontal="center"/>
    </xf>
    <xf numFmtId="0" fontId="35" fillId="0" borderId="95" xfId="0" applyFont="1" applyFill="1" applyBorder="1" applyAlignment="1">
      <alignment horizontal="center" wrapText="1"/>
    </xf>
    <xf numFmtId="0" fontId="24" fillId="0" borderId="96" xfId="0" applyFont="1" applyBorder="1" applyAlignment="1">
      <alignment horizontal="center" wrapText="1"/>
    </xf>
    <xf numFmtId="167" fontId="45" fillId="0" borderId="95" xfId="0" applyNumberFormat="1" applyFont="1" applyFill="1" applyBorder="1" applyAlignment="1">
      <alignment horizontal="center"/>
    </xf>
    <xf numFmtId="49" fontId="35" fillId="0" borderId="95" xfId="0" applyNumberFormat="1" applyFont="1" applyFill="1" applyBorder="1" applyAlignment="1">
      <alignment horizontal="center"/>
    </xf>
    <xf numFmtId="43" fontId="34" fillId="0" borderId="95" xfId="1" applyFont="1" applyFill="1" applyBorder="1" applyAlignment="1">
      <alignment horizontal="center"/>
    </xf>
    <xf numFmtId="164" fontId="8" fillId="0" borderId="96" xfId="0" applyNumberFormat="1" applyFont="1" applyFill="1" applyBorder="1" applyAlignment="1"/>
    <xf numFmtId="164" fontId="8" fillId="0" borderId="96" xfId="0" applyNumberFormat="1" applyFont="1" applyBorder="1" applyAlignment="1">
      <alignment vertical="center"/>
    </xf>
    <xf numFmtId="43" fontId="34" fillId="13" borderId="95" xfId="1" applyFont="1" applyFill="1" applyBorder="1" applyAlignment="1">
      <alignment horizontal="center" vertical="center"/>
    </xf>
    <xf numFmtId="43" fontId="34" fillId="21" borderId="95" xfId="1" applyFont="1" applyFill="1" applyBorder="1" applyAlignment="1">
      <alignment horizontal="center"/>
    </xf>
    <xf numFmtId="164" fontId="2" fillId="0" borderId="97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27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1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2" fillId="6" borderId="71" xfId="0" applyFont="1" applyFill="1" applyBorder="1" applyAlignment="1">
      <alignment horizontal="center" vertical="center" shrinkToFit="1"/>
    </xf>
    <xf numFmtId="0" fontId="6" fillId="0" borderId="55" xfId="0" applyFont="1" applyBorder="1"/>
    <xf numFmtId="0" fontId="6" fillId="0" borderId="59" xfId="0" applyFont="1" applyBorder="1"/>
    <xf numFmtId="0" fontId="2" fillId="6" borderId="31" xfId="0" applyFont="1" applyFill="1" applyBorder="1" applyAlignment="1">
      <alignment horizontal="center" vertical="center" shrinkToFit="1"/>
    </xf>
    <xf numFmtId="0" fontId="6" fillId="0" borderId="31" xfId="0" applyFont="1" applyBorder="1"/>
    <xf numFmtId="0" fontId="6" fillId="0" borderId="79" xfId="0" applyFont="1" applyBorder="1"/>
    <xf numFmtId="0" fontId="2" fillId="6" borderId="55" xfId="0" applyFont="1" applyFill="1" applyBorder="1" applyAlignment="1">
      <alignment horizontal="center" vertical="center" shrinkToFit="1"/>
    </xf>
    <xf numFmtId="0" fontId="6" fillId="0" borderId="56" xfId="0" applyFont="1" applyBorder="1"/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43" fontId="34" fillId="14" borderId="61" xfId="1" applyFont="1" applyFill="1" applyBorder="1" applyAlignment="1">
      <alignment horizontal="center" vertical="center"/>
    </xf>
    <xf numFmtId="43" fontId="34" fillId="14" borderId="90" xfId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wrapText="1"/>
    </xf>
    <xf numFmtId="0" fontId="38" fillId="0" borderId="28" xfId="0" applyFont="1" applyFill="1" applyBorder="1" applyAlignment="1">
      <alignment horizontal="center" wrapText="1"/>
    </xf>
    <xf numFmtId="0" fontId="49" fillId="0" borderId="28" xfId="0" applyFont="1" applyFill="1" applyBorder="1" applyAlignment="1">
      <alignment horizontal="center"/>
    </xf>
    <xf numFmtId="0" fontId="49" fillId="0" borderId="28" xfId="0" applyNumberFormat="1" applyFont="1" applyFill="1" applyBorder="1" applyAlignment="1">
      <alignment horizontal="center"/>
    </xf>
    <xf numFmtId="0" fontId="43" fillId="0" borderId="28" xfId="0" applyFont="1" applyFill="1" applyBorder="1" applyAlignment="1">
      <alignment horizontal="center"/>
    </xf>
    <xf numFmtId="0" fontId="43" fillId="0" borderId="28" xfId="0" applyNumberFormat="1" applyFont="1" applyFill="1" applyBorder="1" applyAlignment="1">
      <alignment horizontal="center"/>
    </xf>
    <xf numFmtId="43" fontId="34" fillId="26" borderId="28" xfId="1" applyFont="1" applyFill="1" applyBorder="1" applyAlignment="1">
      <alignment vertical="center"/>
    </xf>
    <xf numFmtId="0" fontId="10" fillId="25" borderId="0" xfId="0" applyFont="1" applyFill="1"/>
    <xf numFmtId="43" fontId="34" fillId="26" borderId="30" xfId="1" applyFont="1" applyFill="1" applyBorder="1" applyAlignment="1">
      <alignment horizontal="center" vertical="center"/>
    </xf>
    <xf numFmtId="43" fontId="34" fillId="26" borderId="61" xfId="1" applyFont="1" applyFill="1" applyBorder="1" applyAlignment="1">
      <alignment horizontal="center" vertical="center"/>
    </xf>
    <xf numFmtId="164" fontId="8" fillId="9" borderId="12" xfId="0" applyNumberFormat="1" applyFont="1" applyFill="1" applyBorder="1" applyAlignment="1"/>
    <xf numFmtId="0" fontId="48" fillId="0" borderId="30" xfId="0" applyFont="1" applyBorder="1" applyAlignment="1">
      <alignment horizontal="center" wrapText="1"/>
    </xf>
    <xf numFmtId="0" fontId="36" fillId="0" borderId="37" xfId="0" applyFont="1" applyFill="1" applyBorder="1" applyAlignment="1">
      <alignment horizontal="center" wrapText="1"/>
    </xf>
    <xf numFmtId="0" fontId="38" fillId="0" borderId="37" xfId="0" applyFont="1" applyFill="1" applyBorder="1" applyAlignment="1">
      <alignment horizontal="center" wrapText="1"/>
    </xf>
    <xf numFmtId="0" fontId="36" fillId="0" borderId="88" xfId="0" applyFont="1" applyBorder="1" applyAlignment="1">
      <alignment horizontal="center"/>
    </xf>
    <xf numFmtId="0" fontId="43" fillId="0" borderId="37" xfId="0" applyFont="1" applyFill="1" applyBorder="1" applyAlignment="1">
      <alignment horizontal="center"/>
    </xf>
    <xf numFmtId="0" fontId="43" fillId="0" borderId="37" xfId="0" applyNumberFormat="1" applyFont="1" applyFill="1" applyBorder="1" applyAlignment="1">
      <alignment horizontal="center"/>
    </xf>
    <xf numFmtId="43" fontId="34" fillId="26" borderId="37" xfId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2DC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2" workbookViewId="0">
      <selection activeCell="D22" sqref="D22:E22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430" t="s">
        <v>63</v>
      </c>
      <c r="B2" s="431"/>
      <c r="C2" s="431"/>
      <c r="D2" s="431"/>
      <c r="E2" s="431"/>
      <c r="F2" s="431"/>
      <c r="G2" s="431"/>
      <c r="H2" s="431"/>
      <c r="I2" s="431"/>
      <c r="J2" s="43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144"/>
      <c r="C4" s="144"/>
      <c r="D4" s="432" t="s">
        <v>0</v>
      </c>
      <c r="E4" s="433"/>
      <c r="F4" s="434"/>
      <c r="G4" s="284" t="s">
        <v>1</v>
      </c>
      <c r="H4" s="432" t="s">
        <v>1</v>
      </c>
      <c r="I4" s="434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8"/>
      <c r="B5" s="288" t="s">
        <v>2</v>
      </c>
      <c r="C5" s="289" t="s">
        <v>3</v>
      </c>
      <c r="D5" s="290" t="s">
        <v>4</v>
      </c>
      <c r="E5" s="290" t="s">
        <v>5</v>
      </c>
      <c r="F5" s="291" t="s">
        <v>6</v>
      </c>
      <c r="G5" s="290" t="s">
        <v>7</v>
      </c>
      <c r="H5" s="292" t="s">
        <v>8</v>
      </c>
      <c r="I5" s="293" t="s">
        <v>9</v>
      </c>
      <c r="J5" s="283" t="s">
        <v>10</v>
      </c>
    </row>
    <row r="6" spans="1:28" ht="24.75" customHeight="1" thickBot="1">
      <c r="A6" s="9"/>
      <c r="B6" s="285" t="s">
        <v>11</v>
      </c>
      <c r="C6" s="304" t="s">
        <v>49</v>
      </c>
      <c r="D6" s="294">
        <f>JAN!M7</f>
        <v>309.32</v>
      </c>
      <c r="E6" s="286">
        <f>JAN!N7</f>
        <v>113.2</v>
      </c>
      <c r="F6" s="286">
        <f>JAN!O7</f>
        <v>0</v>
      </c>
      <c r="G6" s="286">
        <f>JAN!P9</f>
        <v>0</v>
      </c>
      <c r="H6" s="287">
        <f>JAN!Q7</f>
        <v>4759.6499999999996</v>
      </c>
      <c r="I6" s="287">
        <f>JAN!R7</f>
        <v>1342.55</v>
      </c>
      <c r="J6" s="266">
        <f t="shared" ref="J6:J17" si="0">D6+E6+F6+G6+H6+I6</f>
        <v>6524.72</v>
      </c>
      <c r="K6" s="10"/>
      <c r="L6" s="11">
        <f>J6-JAN!S7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thickBot="1">
      <c r="A7" s="9"/>
      <c r="B7" s="257" t="s">
        <v>12</v>
      </c>
      <c r="C7" s="304" t="s">
        <v>49</v>
      </c>
      <c r="D7" s="295">
        <f>FEV!M8</f>
        <v>0</v>
      </c>
      <c r="E7" s="12">
        <f>FEV!N8</f>
        <v>0</v>
      </c>
      <c r="F7" s="12">
        <f>FEV!O8</f>
        <v>0</v>
      </c>
      <c r="G7" s="12">
        <f>FEV!P10</f>
        <v>0</v>
      </c>
      <c r="H7" s="13">
        <f>FEV!Q8</f>
        <v>0</v>
      </c>
      <c r="I7" s="13">
        <f>FEV!R8</f>
        <v>0</v>
      </c>
      <c r="J7" s="267">
        <f t="shared" si="0"/>
        <v>0</v>
      </c>
      <c r="K7" s="10"/>
      <c r="L7" s="11">
        <f>J7-FEV!S8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4.75" customHeight="1" thickBot="1">
      <c r="A8" s="230"/>
      <c r="B8" s="258" t="s">
        <v>14</v>
      </c>
      <c r="C8" s="383" t="s">
        <v>62</v>
      </c>
      <c r="D8" s="295">
        <f>MAR!M21</f>
        <v>1047.06</v>
      </c>
      <c r="E8" s="12">
        <f>MAR!N21</f>
        <v>546.18000000000006</v>
      </c>
      <c r="F8" s="12">
        <f>MAR!O21</f>
        <v>100</v>
      </c>
      <c r="G8" s="12">
        <f>MAR!P23</f>
        <v>0</v>
      </c>
      <c r="H8" s="13">
        <f>MAR!Q21</f>
        <v>41563.599999999999</v>
      </c>
      <c r="I8" s="13">
        <f>MAR!R21</f>
        <v>8029.44</v>
      </c>
      <c r="J8" s="267">
        <f t="shared" si="0"/>
        <v>51286.28</v>
      </c>
      <c r="K8" s="10"/>
      <c r="L8" s="11">
        <f>J8-MAR!S21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4.75" customHeight="1" thickBot="1">
      <c r="A9" s="9"/>
      <c r="B9" s="257" t="s">
        <v>15</v>
      </c>
      <c r="C9" s="304" t="s">
        <v>49</v>
      </c>
      <c r="D9" s="295">
        <f>ABR!M9</f>
        <v>322.71000000000004</v>
      </c>
      <c r="E9" s="12">
        <f>ABR!N9</f>
        <v>176.18</v>
      </c>
      <c r="F9" s="12">
        <f>ABR!O9</f>
        <v>0</v>
      </c>
      <c r="G9" s="12">
        <f>ABR!P11</f>
        <v>0</v>
      </c>
      <c r="H9" s="13">
        <f>ABR!Q9</f>
        <v>8777.84</v>
      </c>
      <c r="I9" s="13">
        <f>ABR!R9</f>
        <v>1224.9000000000001</v>
      </c>
      <c r="J9" s="267">
        <f t="shared" si="0"/>
        <v>10501.63</v>
      </c>
      <c r="K9" s="10"/>
      <c r="L9" s="11">
        <f>J9-ABR!S9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thickBot="1">
      <c r="A10" s="9"/>
      <c r="B10" s="257" t="s">
        <v>16</v>
      </c>
      <c r="C10" s="383" t="s">
        <v>62</v>
      </c>
      <c r="D10" s="295">
        <f>MAI!M15</f>
        <v>0</v>
      </c>
      <c r="E10" s="12">
        <f>MAI!N15</f>
        <v>351.66</v>
      </c>
      <c r="F10" s="12">
        <f>MAI!O15</f>
        <v>71.760000000000005</v>
      </c>
      <c r="G10" s="12">
        <f>MAI!P17</f>
        <v>0</v>
      </c>
      <c r="H10" s="13">
        <f>MAI!Q15</f>
        <v>25858.190000000002</v>
      </c>
      <c r="I10" s="13">
        <f>MAI!R15</f>
        <v>0</v>
      </c>
      <c r="J10" s="267">
        <f t="shared" si="0"/>
        <v>26281.61</v>
      </c>
      <c r="K10" s="10"/>
      <c r="L10" s="11">
        <f>J10-MAI!S15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 customHeight="1" thickBot="1">
      <c r="A11" s="9"/>
      <c r="B11" s="257" t="s">
        <v>17</v>
      </c>
      <c r="C11" s="304"/>
      <c r="D11" s="295">
        <f>JUN!M8</f>
        <v>0</v>
      </c>
      <c r="E11" s="12">
        <f>JUN!N8</f>
        <v>0</v>
      </c>
      <c r="F11" s="12">
        <f>JUN!O8</f>
        <v>0</v>
      </c>
      <c r="G11" s="12">
        <f>JUN!P10</f>
        <v>0</v>
      </c>
      <c r="H11" s="13">
        <f>JUN!Q8</f>
        <v>0</v>
      </c>
      <c r="I11" s="13">
        <f>JUN!R8</f>
        <v>0</v>
      </c>
      <c r="J11" s="267">
        <f t="shared" si="0"/>
        <v>0</v>
      </c>
      <c r="K11" s="10"/>
      <c r="L11" s="11">
        <f>J11-JUN!S8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4.75" customHeight="1" thickBot="1">
      <c r="A12" s="9"/>
      <c r="B12" s="257" t="s">
        <v>18</v>
      </c>
      <c r="C12" s="304"/>
      <c r="D12" s="295">
        <f>JUL!M7</f>
        <v>0</v>
      </c>
      <c r="E12" s="12">
        <f>JUL!N7</f>
        <v>0</v>
      </c>
      <c r="F12" s="12">
        <f>JUL!O7</f>
        <v>0</v>
      </c>
      <c r="G12" s="12">
        <f>JUL!P9</f>
        <v>0</v>
      </c>
      <c r="H12" s="13">
        <f>JUL!Q7</f>
        <v>0</v>
      </c>
      <c r="I12" s="13">
        <f>JUL!R7</f>
        <v>0</v>
      </c>
      <c r="J12" s="267">
        <f t="shared" si="0"/>
        <v>0</v>
      </c>
      <c r="K12" s="10"/>
      <c r="L12" s="11">
        <f>J12-JUL!S7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.75" customHeight="1" thickBot="1">
      <c r="A13" s="9"/>
      <c r="B13" s="258" t="s">
        <v>19</v>
      </c>
      <c r="C13" s="304"/>
      <c r="D13" s="295">
        <f>AGO!M10</f>
        <v>0</v>
      </c>
      <c r="E13" s="12">
        <f>AGO!N10</f>
        <v>0</v>
      </c>
      <c r="F13" s="12">
        <f>AGO!O10</f>
        <v>0</v>
      </c>
      <c r="G13" s="12">
        <f>AGO!P12</f>
        <v>0</v>
      </c>
      <c r="H13" s="13">
        <f>AGO!Q10</f>
        <v>0</v>
      </c>
      <c r="I13" s="13">
        <f>AGO!R10</f>
        <v>0</v>
      </c>
      <c r="J13" s="267">
        <f t="shared" si="0"/>
        <v>0</v>
      </c>
      <c r="K13" s="10"/>
      <c r="L13" s="11">
        <f>J13-AGO!S10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 thickBot="1">
      <c r="A14" s="9"/>
      <c r="B14" s="258" t="s">
        <v>20</v>
      </c>
      <c r="C14" s="304"/>
      <c r="D14" s="295">
        <f>SET!M7</f>
        <v>0</v>
      </c>
      <c r="E14" s="12">
        <f>SET!N7</f>
        <v>0</v>
      </c>
      <c r="F14" s="12">
        <f>SET!O7</f>
        <v>0</v>
      </c>
      <c r="G14" s="12">
        <f>SET!P9</f>
        <v>0</v>
      </c>
      <c r="H14" s="13">
        <f>SET!Q7</f>
        <v>0</v>
      </c>
      <c r="I14" s="13">
        <f>SET!R7</f>
        <v>0</v>
      </c>
      <c r="J14" s="267">
        <f t="shared" si="0"/>
        <v>0</v>
      </c>
      <c r="K14" s="10"/>
      <c r="L14" s="11">
        <f>J14-SET!S7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.75" customHeight="1" thickBot="1">
      <c r="A15" s="9"/>
      <c r="B15" s="258" t="s">
        <v>21</v>
      </c>
      <c r="C15" s="304"/>
      <c r="D15" s="295">
        <f>OUT!M8</f>
        <v>0</v>
      </c>
      <c r="E15" s="12">
        <f>OUT!N8</f>
        <v>0</v>
      </c>
      <c r="F15" s="12">
        <f>OUT!O8</f>
        <v>0</v>
      </c>
      <c r="G15" s="12">
        <f>OUT!P10</f>
        <v>0</v>
      </c>
      <c r="H15" s="13">
        <f>OUT!Q8</f>
        <v>0</v>
      </c>
      <c r="I15" s="13">
        <f>OUT!R8</f>
        <v>0</v>
      </c>
      <c r="J15" s="267">
        <f t="shared" si="0"/>
        <v>0</v>
      </c>
      <c r="K15" s="10"/>
      <c r="L15" s="11">
        <f>J15-OUT!S8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4.75" customHeight="1" thickBot="1">
      <c r="A16" s="9"/>
      <c r="B16" s="258" t="s">
        <v>22</v>
      </c>
      <c r="C16" s="304"/>
      <c r="D16" s="295">
        <f>NOV!M8</f>
        <v>0</v>
      </c>
      <c r="E16" s="12">
        <f>NOV!N8</f>
        <v>0</v>
      </c>
      <c r="F16" s="12">
        <f>NOV!O8</f>
        <v>0</v>
      </c>
      <c r="G16" s="12">
        <f>NOV!P10</f>
        <v>0</v>
      </c>
      <c r="H16" s="13">
        <f>NOV!Q8</f>
        <v>0</v>
      </c>
      <c r="I16" s="13">
        <f>NOV!R8</f>
        <v>0</v>
      </c>
      <c r="J16" s="267">
        <f t="shared" si="0"/>
        <v>0</v>
      </c>
      <c r="K16" s="10"/>
      <c r="L16" s="11">
        <f>J16-NOV!S8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 thickBot="1">
      <c r="A17" s="9"/>
      <c r="B17" s="259" t="s">
        <v>23</v>
      </c>
      <c r="C17" s="304"/>
      <c r="D17" s="296">
        <f>DEZ!M7</f>
        <v>0</v>
      </c>
      <c r="E17" s="260">
        <f>DEZ!N7</f>
        <v>0</v>
      </c>
      <c r="F17" s="260">
        <f>DEZ!O7</f>
        <v>0</v>
      </c>
      <c r="G17" s="260">
        <f>DEZ!P9</f>
        <v>0</v>
      </c>
      <c r="H17" s="261">
        <f>DEZ!Q7</f>
        <v>0</v>
      </c>
      <c r="I17" s="261">
        <f>DEZ!R7</f>
        <v>0</v>
      </c>
      <c r="J17" s="267">
        <f t="shared" si="0"/>
        <v>0</v>
      </c>
      <c r="K17" s="10"/>
      <c r="L17" s="11">
        <f>J17-DEZ!S7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thickBot="1">
      <c r="A18" s="14"/>
      <c r="B18" s="14"/>
      <c r="C18" s="15"/>
      <c r="D18" s="16"/>
      <c r="E18" s="16"/>
      <c r="F18" s="17"/>
      <c r="G18" s="17"/>
      <c r="H18" s="18"/>
      <c r="I18" s="19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>
      <c r="A19" s="21"/>
      <c r="B19" s="21"/>
      <c r="C19" s="22" t="s">
        <v>24</v>
      </c>
      <c r="D19" s="268">
        <f t="shared" ref="D19:I19" si="1">SUM(D6:D17)</f>
        <v>1679.09</v>
      </c>
      <c r="E19" s="269">
        <f t="shared" si="1"/>
        <v>1187.2200000000003</v>
      </c>
      <c r="F19" s="268">
        <f t="shared" si="1"/>
        <v>171.76</v>
      </c>
      <c r="G19" s="268">
        <f t="shared" si="1"/>
        <v>0</v>
      </c>
      <c r="H19" s="270">
        <f t="shared" si="1"/>
        <v>80959.28</v>
      </c>
      <c r="I19" s="270">
        <f t="shared" si="1"/>
        <v>10596.89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>
      <c r="A20" s="24"/>
      <c r="B20" s="24"/>
      <c r="C20" s="24"/>
      <c r="D20" s="435"/>
      <c r="E20" s="431"/>
      <c r="F20" s="25"/>
      <c r="G20" s="25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7"/>
      <c r="F21" s="25"/>
      <c r="G21" s="25"/>
      <c r="H21" s="28"/>
      <c r="I21" s="29"/>
      <c r="J21" s="3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436"/>
      <c r="E22" s="431"/>
      <c r="F22" s="31"/>
      <c r="G22" s="25"/>
      <c r="H22" s="32" t="s">
        <v>25</v>
      </c>
      <c r="I22" s="33">
        <f>D19+E19+F19+G19+H19+I19</f>
        <v>94594.240000000005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B23" s="2" t="s">
        <v>26</v>
      </c>
      <c r="C23" s="2"/>
      <c r="D23" s="35">
        <v>45078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6" t="s">
        <v>27</v>
      </c>
    </row>
    <row r="25" spans="1:28" ht="15.75" customHeight="1">
      <c r="B25" s="229"/>
      <c r="C25" s="1"/>
      <c r="D25" s="1"/>
      <c r="E25" s="2"/>
      <c r="F25" s="3"/>
      <c r="G25" s="3"/>
      <c r="H25" s="4"/>
      <c r="I25" s="5"/>
      <c r="J25" s="37">
        <f>I22-J6-J7-J8-J9-J10-J11-J12-J13-J14-J15-J16-J17</f>
        <v>7.2759576141834259E-12</v>
      </c>
    </row>
    <row r="26" spans="1:28" ht="15.75" customHeight="1">
      <c r="B26" s="38"/>
      <c r="C26" s="38"/>
      <c r="D26" s="38"/>
      <c r="E26" s="2"/>
      <c r="F26" s="3"/>
      <c r="G26" s="3"/>
      <c r="H26" s="4"/>
      <c r="I26" s="5"/>
      <c r="J26" s="5"/>
    </row>
    <row r="27" spans="1:28" ht="15.75" customHeight="1">
      <c r="B27" s="38" t="s">
        <v>28</v>
      </c>
      <c r="C27" s="38"/>
      <c r="D27" s="38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231" t="s">
        <v>29</v>
      </c>
      <c r="C29" s="231"/>
      <c r="D29" s="231"/>
      <c r="E29" s="232"/>
      <c r="F29" s="3"/>
      <c r="G29" s="3"/>
      <c r="H29" s="4"/>
      <c r="I29" s="5"/>
      <c r="J29" s="5"/>
    </row>
    <row r="30" spans="1:28" ht="15.75" customHeight="1">
      <c r="B30" s="39" t="s">
        <v>30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39" t="s">
        <v>31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D20" sqref="D2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7" width="34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2.5" customHeight="1">
      <c r="B2" s="437" t="s">
        <v>50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37" ht="32.25" customHeight="1" thickBot="1">
      <c r="A3" s="41"/>
      <c r="B3" s="6"/>
      <c r="C3" s="6"/>
      <c r="D3" s="6"/>
      <c r="E3" s="6"/>
      <c r="F3" s="218"/>
      <c r="G3" s="6"/>
      <c r="H3" s="6"/>
      <c r="I3" s="6"/>
      <c r="J3" s="6"/>
      <c r="K3" s="6"/>
      <c r="L3" s="6"/>
      <c r="M3" s="439" t="s">
        <v>0</v>
      </c>
      <c r="N3" s="440"/>
      <c r="O3" s="441"/>
      <c r="P3" s="42" t="s">
        <v>32</v>
      </c>
      <c r="Q3" s="442" t="s">
        <v>33</v>
      </c>
      <c r="R3" s="440"/>
      <c r="S3" s="44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3" t="s">
        <v>34</v>
      </c>
      <c r="C4" s="152" t="s">
        <v>35</v>
      </c>
      <c r="D4" s="112" t="s">
        <v>36</v>
      </c>
      <c r="E4" s="83" t="s">
        <v>37</v>
      </c>
      <c r="F4" s="83" t="s">
        <v>38</v>
      </c>
      <c r="G4" s="84" t="s">
        <v>39</v>
      </c>
      <c r="H4" s="83" t="s">
        <v>40</v>
      </c>
      <c r="I4" s="83" t="s">
        <v>41</v>
      </c>
      <c r="J4" s="443" t="s">
        <v>42</v>
      </c>
      <c r="K4" s="433"/>
      <c r="L4" s="434"/>
      <c r="M4" s="153" t="s">
        <v>4</v>
      </c>
      <c r="N4" s="154" t="s">
        <v>5</v>
      </c>
      <c r="O4" s="154" t="s">
        <v>6</v>
      </c>
      <c r="P4" s="154" t="s">
        <v>43</v>
      </c>
      <c r="Q4" s="155" t="s">
        <v>8</v>
      </c>
      <c r="R4" s="88" t="s">
        <v>9</v>
      </c>
      <c r="S4" s="156" t="s">
        <v>44</v>
      </c>
    </row>
    <row r="5" spans="1:37" ht="27.75" customHeight="1" thickBot="1">
      <c r="A5" s="10"/>
      <c r="B5" s="415">
        <v>1</v>
      </c>
      <c r="C5" s="416" t="s">
        <v>64</v>
      </c>
      <c r="D5" s="417" t="s">
        <v>65</v>
      </c>
      <c r="E5" s="418">
        <v>7503914555</v>
      </c>
      <c r="F5" s="419" t="s">
        <v>66</v>
      </c>
      <c r="G5" s="420" t="s">
        <v>67</v>
      </c>
      <c r="H5" s="421" t="str">
        <f t="shared" ref="H5" si="0">UPPER(G5)</f>
        <v>PARTICIPAR QUESTEL ORBIT USER MEETING BRAZIL 2023</v>
      </c>
      <c r="I5" s="420" t="s">
        <v>68</v>
      </c>
      <c r="J5" s="422" t="s">
        <v>69</v>
      </c>
      <c r="K5" s="423">
        <v>31</v>
      </c>
      <c r="L5" s="423">
        <v>3</v>
      </c>
      <c r="M5" s="424">
        <v>309.32</v>
      </c>
      <c r="N5" s="424">
        <v>113.2</v>
      </c>
      <c r="O5" s="425">
        <v>0</v>
      </c>
      <c r="P5" s="426">
        <v>0</v>
      </c>
      <c r="Q5" s="427">
        <v>4759.6499999999996</v>
      </c>
      <c r="R5" s="428">
        <f>977.55+365</f>
        <v>1342.55</v>
      </c>
      <c r="S5" s="429">
        <f t="shared" ref="S5" si="1">M5+N5+O5+P5+Q5+R5</f>
        <v>6524.72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7"/>
      <c r="K6" s="58"/>
      <c r="L6" s="58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59" t="s">
        <v>13</v>
      </c>
      <c r="C7" s="21"/>
      <c r="D7" s="60" t="s">
        <v>45</v>
      </c>
      <c r="E7" s="61"/>
      <c r="F7" s="21"/>
      <c r="G7" s="21"/>
      <c r="H7" s="21"/>
      <c r="I7" s="62"/>
      <c r="J7" s="21"/>
      <c r="K7" s="14"/>
      <c r="L7" s="21"/>
      <c r="M7" s="63">
        <f t="shared" ref="M7:R7" si="2">SUM(M5:M5)</f>
        <v>309.32</v>
      </c>
      <c r="N7" s="63">
        <f t="shared" si="2"/>
        <v>113.2</v>
      </c>
      <c r="O7" s="63">
        <f t="shared" si="2"/>
        <v>0</v>
      </c>
      <c r="P7" s="64">
        <f t="shared" si="2"/>
        <v>0</v>
      </c>
      <c r="Q7" s="65">
        <f t="shared" si="2"/>
        <v>4759.6499999999996</v>
      </c>
      <c r="R7" s="66">
        <f t="shared" si="2"/>
        <v>1342.55</v>
      </c>
      <c r="S7" s="23">
        <f>SUM(S5:S5)+P8</f>
        <v>6524.72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5.75" customHeight="1">
      <c r="A8" s="24"/>
      <c r="B8" s="24"/>
      <c r="C8" s="24"/>
      <c r="D8" s="435"/>
      <c r="E8" s="431"/>
      <c r="F8" s="431"/>
      <c r="G8" s="431"/>
      <c r="H8" s="431"/>
      <c r="I8" s="431"/>
      <c r="J8" s="431"/>
      <c r="K8" s="431"/>
      <c r="L8" s="24"/>
      <c r="M8" s="25"/>
      <c r="N8" s="67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75" customHeight="1">
      <c r="A9" s="24"/>
      <c r="B9" s="24"/>
      <c r="C9" s="24"/>
      <c r="D9" s="24"/>
      <c r="E9" s="24"/>
      <c r="F9" s="24"/>
      <c r="G9" s="24"/>
      <c r="H9" s="24"/>
      <c r="I9" s="27"/>
      <c r="J9" s="24"/>
      <c r="K9" s="24"/>
      <c r="L9" s="24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436"/>
      <c r="E10" s="431"/>
      <c r="F10" s="431"/>
      <c r="G10" s="431"/>
      <c r="H10" s="431"/>
      <c r="I10" s="431"/>
      <c r="J10" s="431"/>
      <c r="K10" s="431"/>
      <c r="L10" s="24"/>
      <c r="M10" s="25"/>
      <c r="N10" s="25"/>
      <c r="O10" s="25"/>
      <c r="P10" s="11"/>
      <c r="Q10" s="4" t="s">
        <v>25</v>
      </c>
      <c r="R10" s="70">
        <f>M7+N7+O7+P9+Q7+R7</f>
        <v>6524.72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67"/>
      <c r="O11" s="67" t="s">
        <v>13</v>
      </c>
      <c r="P11" s="11" t="s">
        <v>47</v>
      </c>
      <c r="Q11" s="4"/>
      <c r="R11" s="5"/>
      <c r="S11" s="5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7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24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15.75" customHeight="1">
      <c r="C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D24" sqref="D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6.5" customHeight="1">
      <c r="B2" s="437" t="s">
        <v>51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37" ht="32.25" customHeight="1" thickBot="1">
      <c r="A3" s="41"/>
      <c r="B3" s="72"/>
      <c r="C3" s="72"/>
      <c r="D3" s="72"/>
      <c r="E3" s="72"/>
      <c r="F3" s="80" t="s">
        <v>48</v>
      </c>
      <c r="G3" s="72"/>
      <c r="H3" s="72"/>
      <c r="I3" s="72"/>
      <c r="J3" s="72"/>
      <c r="K3" s="72"/>
      <c r="L3" s="72"/>
      <c r="M3" s="439" t="s">
        <v>0</v>
      </c>
      <c r="N3" s="440"/>
      <c r="O3" s="441"/>
      <c r="P3" s="42" t="s">
        <v>32</v>
      </c>
      <c r="Q3" s="442" t="s">
        <v>33</v>
      </c>
      <c r="R3" s="440"/>
      <c r="S3" s="44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3" t="s">
        <v>34</v>
      </c>
      <c r="C4" s="152" t="s">
        <v>35</v>
      </c>
      <c r="D4" s="166" t="s">
        <v>36</v>
      </c>
      <c r="E4" s="83" t="s">
        <v>37</v>
      </c>
      <c r="F4" s="83" t="s">
        <v>38</v>
      </c>
      <c r="G4" s="84" t="s">
        <v>39</v>
      </c>
      <c r="H4" s="83" t="s">
        <v>40</v>
      </c>
      <c r="I4" s="167" t="s">
        <v>41</v>
      </c>
      <c r="J4" s="444" t="s">
        <v>42</v>
      </c>
      <c r="K4" s="433"/>
      <c r="L4" s="434"/>
      <c r="M4" s="85" t="s">
        <v>4</v>
      </c>
      <c r="N4" s="86" t="s">
        <v>5</v>
      </c>
      <c r="O4" s="87" t="s">
        <v>6</v>
      </c>
      <c r="P4" s="87" t="s">
        <v>4</v>
      </c>
      <c r="Q4" s="113" t="s">
        <v>8</v>
      </c>
      <c r="R4" s="88" t="s">
        <v>9</v>
      </c>
      <c r="S4" s="89" t="s">
        <v>44</v>
      </c>
    </row>
    <row r="5" spans="1:37" ht="22.5" customHeight="1">
      <c r="A5" s="10"/>
      <c r="B5" s="114">
        <v>1</v>
      </c>
      <c r="C5" s="157"/>
      <c r="D5" s="177"/>
      <c r="E5" s="178"/>
      <c r="F5" s="179"/>
      <c r="G5" s="118"/>
      <c r="H5" s="158"/>
      <c r="I5" s="159"/>
      <c r="J5" s="180"/>
      <c r="K5" s="181"/>
      <c r="L5" s="181"/>
      <c r="M5" s="122"/>
      <c r="N5" s="122"/>
      <c r="O5" s="122"/>
      <c r="P5" s="182"/>
      <c r="Q5" s="160"/>
      <c r="R5" s="161"/>
      <c r="S5" s="126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27">
        <v>2</v>
      </c>
      <c r="C6" s="45"/>
      <c r="D6" s="73"/>
      <c r="E6" s="55"/>
      <c r="F6" s="97"/>
      <c r="G6" s="46"/>
      <c r="H6" s="103"/>
      <c r="I6" s="54"/>
      <c r="J6" s="47"/>
      <c r="K6" s="48"/>
      <c r="L6" s="48"/>
      <c r="M6" s="49"/>
      <c r="N6" s="49"/>
      <c r="O6" s="49"/>
      <c r="P6" s="50"/>
      <c r="Q6" s="51"/>
      <c r="R6" s="52"/>
      <c r="S6" s="183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29">
        <v>3</v>
      </c>
      <c r="C7" s="146"/>
      <c r="D7" s="163"/>
      <c r="E7" s="184"/>
      <c r="F7" s="148"/>
      <c r="G7" s="133"/>
      <c r="H7" s="185"/>
      <c r="I7" s="186"/>
      <c r="J7" s="164"/>
      <c r="K7" s="149"/>
      <c r="L7" s="149"/>
      <c r="M7" s="139"/>
      <c r="N7" s="139"/>
      <c r="O7" s="139"/>
      <c r="P7" s="140"/>
      <c r="Q7" s="150"/>
      <c r="R7" s="151"/>
      <c r="S7" s="187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21"/>
      <c r="B8" s="168" t="s">
        <v>13</v>
      </c>
      <c r="C8" s="169"/>
      <c r="D8" s="170" t="s">
        <v>45</v>
      </c>
      <c r="E8" s="171"/>
      <c r="F8" s="169"/>
      <c r="G8" s="169"/>
      <c r="H8" s="169"/>
      <c r="I8" s="172"/>
      <c r="J8" s="169"/>
      <c r="K8" s="173"/>
      <c r="L8" s="169"/>
      <c r="M8" s="174">
        <f t="shared" ref="M8:R8" si="1">SUM(M5:M7)</f>
        <v>0</v>
      </c>
      <c r="N8" s="174">
        <f t="shared" si="1"/>
        <v>0</v>
      </c>
      <c r="O8" s="174">
        <f t="shared" si="1"/>
        <v>0</v>
      </c>
      <c r="P8" s="175">
        <f t="shared" si="1"/>
        <v>0</v>
      </c>
      <c r="Q8" s="65">
        <f t="shared" si="1"/>
        <v>0</v>
      </c>
      <c r="R8" s="66">
        <f t="shared" si="1"/>
        <v>0</v>
      </c>
      <c r="S8" s="176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 thickBot="1">
      <c r="A9" s="24"/>
      <c r="B9" s="24"/>
      <c r="C9" s="24"/>
      <c r="D9" s="435"/>
      <c r="E9" s="431"/>
      <c r="F9" s="431"/>
      <c r="G9" s="431"/>
      <c r="H9" s="431"/>
      <c r="I9" s="431"/>
      <c r="J9" s="431"/>
      <c r="K9" s="431"/>
      <c r="L9" s="24"/>
      <c r="M9" s="25"/>
      <c r="N9" s="67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436"/>
      <c r="E11" s="431"/>
      <c r="F11" s="431"/>
      <c r="G11" s="431"/>
      <c r="H11" s="431"/>
      <c r="I11" s="431"/>
      <c r="J11" s="431"/>
      <c r="K11" s="431"/>
      <c r="L11" s="24"/>
      <c r="M11" s="25"/>
      <c r="N11" s="25"/>
      <c r="O11" s="25"/>
      <c r="P11" s="11"/>
      <c r="Q11" s="4" t="s">
        <v>25</v>
      </c>
      <c r="R11" s="70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67"/>
      <c r="O12" s="67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1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topLeftCell="H1" workbookViewId="0">
      <selection activeCell="M27" sqref="M2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5.8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20" width="16.625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.75" thickBot="1">
      <c r="B2" s="430" t="s">
        <v>52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37" ht="32.25" customHeight="1" thickBot="1">
      <c r="A3" s="41"/>
      <c r="B3" s="72"/>
      <c r="C3" s="72"/>
      <c r="D3" s="72"/>
      <c r="E3" s="72"/>
      <c r="F3" s="218"/>
      <c r="G3" s="72"/>
      <c r="H3" s="72"/>
      <c r="I3" s="72"/>
      <c r="J3" s="72"/>
      <c r="K3" s="72"/>
      <c r="L3" s="72"/>
      <c r="M3" s="445" t="s">
        <v>0</v>
      </c>
      <c r="N3" s="433"/>
      <c r="O3" s="434"/>
      <c r="P3" s="42" t="s">
        <v>32</v>
      </c>
      <c r="Q3" s="446" t="s">
        <v>33</v>
      </c>
      <c r="R3" s="440"/>
      <c r="S3" s="44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203" t="s">
        <v>34</v>
      </c>
      <c r="C4" s="204" t="s">
        <v>35</v>
      </c>
      <c r="D4" s="374" t="s">
        <v>36</v>
      </c>
      <c r="E4" s="375" t="s">
        <v>37</v>
      </c>
      <c r="F4" s="372" t="s">
        <v>38</v>
      </c>
      <c r="G4" s="376" t="s">
        <v>39</v>
      </c>
      <c r="H4" s="206" t="s">
        <v>40</v>
      </c>
      <c r="I4" s="377" t="s">
        <v>41</v>
      </c>
      <c r="J4" s="447" t="s">
        <v>42</v>
      </c>
      <c r="K4" s="448"/>
      <c r="L4" s="449"/>
      <c r="M4" s="380" t="s">
        <v>4</v>
      </c>
      <c r="N4" s="382" t="s">
        <v>5</v>
      </c>
      <c r="O4" s="381" t="s">
        <v>6</v>
      </c>
      <c r="P4" s="379" t="s">
        <v>4</v>
      </c>
      <c r="Q4" s="378" t="s">
        <v>8</v>
      </c>
      <c r="R4" s="89" t="s">
        <v>9</v>
      </c>
      <c r="S4" s="89" t="s">
        <v>44</v>
      </c>
    </row>
    <row r="5" spans="1:37" ht="22.5" customHeight="1">
      <c r="A5" s="10"/>
      <c r="B5" s="114">
        <v>1</v>
      </c>
      <c r="C5" s="115" t="s">
        <v>70</v>
      </c>
      <c r="D5" s="390" t="s">
        <v>75</v>
      </c>
      <c r="E5" s="391" t="s">
        <v>76</v>
      </c>
      <c r="F5" s="392" t="s">
        <v>77</v>
      </c>
      <c r="G5" s="393" t="s">
        <v>78</v>
      </c>
      <c r="H5" s="118" t="str">
        <f>UPPER(G5)</f>
        <v>PARTICIPAÇÃO NO 18º CONGRESSO NACIONAL DE PREGOEIROS</v>
      </c>
      <c r="I5" s="119" t="s">
        <v>102</v>
      </c>
      <c r="J5" s="394" t="s">
        <v>105</v>
      </c>
      <c r="K5" s="116">
        <v>27</v>
      </c>
      <c r="L5" s="121">
        <v>1</v>
      </c>
      <c r="M5" s="395">
        <v>176.94</v>
      </c>
      <c r="N5" s="395">
        <v>0</v>
      </c>
      <c r="O5" s="396">
        <v>0</v>
      </c>
      <c r="P5" s="123">
        <v>0</v>
      </c>
      <c r="Q5" s="124">
        <f>874.73+1152.55</f>
        <v>2027.28</v>
      </c>
      <c r="R5" s="271">
        <f>2300.6+131.53</f>
        <v>2432.13</v>
      </c>
      <c r="S5" s="405">
        <f t="shared" ref="S5:S19" si="0">M5+N5+O5+P5+Q5+R5</f>
        <v>4636.3500000000004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60" customFormat="1" ht="22.5" customHeight="1">
      <c r="A6" s="10"/>
      <c r="B6" s="198">
        <v>2</v>
      </c>
      <c r="C6" s="101" t="s">
        <v>71</v>
      </c>
      <c r="D6" s="104" t="s">
        <v>79</v>
      </c>
      <c r="E6" s="299" t="s">
        <v>80</v>
      </c>
      <c r="F6" s="104" t="s">
        <v>81</v>
      </c>
      <c r="G6" s="300" t="s">
        <v>82</v>
      </c>
      <c r="H6" s="196" t="str">
        <f>UPPER(G6)</f>
        <v>PARTICIPAR DA REUNIÃO EXECUTIVA DO MEC</v>
      </c>
      <c r="I6" s="106" t="s">
        <v>103</v>
      </c>
      <c r="J6" s="107">
        <v>44986</v>
      </c>
      <c r="K6" s="104">
        <v>13</v>
      </c>
      <c r="L6" s="108">
        <v>14</v>
      </c>
      <c r="M6" s="387">
        <v>0</v>
      </c>
      <c r="N6" s="387">
        <v>0</v>
      </c>
      <c r="O6" s="389">
        <v>0</v>
      </c>
      <c r="P6" s="278">
        <v>0</v>
      </c>
      <c r="Q6" s="109">
        <f>2309.73+1643.27</f>
        <v>3953</v>
      </c>
      <c r="R6" s="271">
        <f>611.48+221.1</f>
        <v>832.58</v>
      </c>
      <c r="S6" s="406">
        <f>M6+N6+O6+P6+Q6+R6</f>
        <v>4785.58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60" customFormat="1" ht="22.5" customHeight="1">
      <c r="A7" s="10"/>
      <c r="B7" s="198">
        <v>3</v>
      </c>
      <c r="C7" s="101" t="s">
        <v>72</v>
      </c>
      <c r="D7" s="104" t="s">
        <v>83</v>
      </c>
      <c r="E7" s="298" t="s">
        <v>84</v>
      </c>
      <c r="F7" s="373" t="s">
        <v>85</v>
      </c>
      <c r="G7" s="105" t="s">
        <v>82</v>
      </c>
      <c r="H7" s="196" t="str">
        <f t="shared" ref="H7:H19" si="1">UPPER(G7)</f>
        <v>PARTICIPAR DA REUNIÃO EXECUTIVA DO MEC</v>
      </c>
      <c r="I7" s="106" t="s">
        <v>103</v>
      </c>
      <c r="J7" s="107">
        <v>44986</v>
      </c>
      <c r="K7" s="104">
        <v>13</v>
      </c>
      <c r="L7" s="108">
        <v>14</v>
      </c>
      <c r="M7" s="387">
        <v>165.87</v>
      </c>
      <c r="N7" s="387">
        <v>0</v>
      </c>
      <c r="O7" s="389">
        <v>0</v>
      </c>
      <c r="P7" s="278">
        <v>0</v>
      </c>
      <c r="Q7" s="109">
        <f>2189.73+1465.27</f>
        <v>3655</v>
      </c>
      <c r="R7" s="271">
        <f>227.15+611.48</f>
        <v>838.63</v>
      </c>
      <c r="S7" s="406">
        <f t="shared" ref="S7:S18" si="2">M7+N7+O7+P7+Q7+R7</f>
        <v>4659.5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60" customFormat="1" ht="22.5" customHeight="1">
      <c r="A8" s="10"/>
      <c r="B8" s="198">
        <v>4</v>
      </c>
      <c r="C8" s="101" t="s">
        <v>73</v>
      </c>
      <c r="D8" s="104" t="s">
        <v>86</v>
      </c>
      <c r="E8" s="298" t="s">
        <v>87</v>
      </c>
      <c r="F8" s="364" t="s">
        <v>88</v>
      </c>
      <c r="G8" s="300" t="s">
        <v>82</v>
      </c>
      <c r="H8" s="196" t="str">
        <f t="shared" si="1"/>
        <v>PARTICIPAR DA REUNIÃO EXECUTIVA DO MEC</v>
      </c>
      <c r="I8" s="106" t="s">
        <v>103</v>
      </c>
      <c r="J8" s="107">
        <v>44986</v>
      </c>
      <c r="K8" s="104">
        <v>13</v>
      </c>
      <c r="L8" s="108">
        <v>14</v>
      </c>
      <c r="M8" s="387">
        <v>0</v>
      </c>
      <c r="N8" s="387">
        <v>0</v>
      </c>
      <c r="O8" s="389">
        <v>0</v>
      </c>
      <c r="P8" s="278">
        <v>0</v>
      </c>
      <c r="Q8" s="109">
        <f>1487.73+1465.27</f>
        <v>2953</v>
      </c>
      <c r="R8" s="367">
        <v>678</v>
      </c>
      <c r="S8" s="406">
        <f t="shared" si="2"/>
        <v>3631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60" customFormat="1" ht="27.75" customHeight="1" thickBot="1">
      <c r="A9" s="10"/>
      <c r="B9" s="198">
        <v>5</v>
      </c>
      <c r="C9" s="101" t="s">
        <v>74</v>
      </c>
      <c r="D9" s="104" t="s">
        <v>89</v>
      </c>
      <c r="E9" s="298" t="s">
        <v>90</v>
      </c>
      <c r="F9" s="397" t="s">
        <v>91</v>
      </c>
      <c r="G9" s="368" t="s">
        <v>92</v>
      </c>
      <c r="H9" s="196" t="str">
        <f t="shared" si="1"/>
        <v>PARTICIPAÇÃO NO 4º SEMINÁRIO NACIONAL DAS ESTATAIS</v>
      </c>
      <c r="I9" s="106" t="s">
        <v>104</v>
      </c>
      <c r="J9" s="365">
        <v>45017</v>
      </c>
      <c r="K9" s="370">
        <v>23</v>
      </c>
      <c r="L9" s="371">
        <v>26</v>
      </c>
      <c r="M9" s="387">
        <v>55.01</v>
      </c>
      <c r="N9" s="387">
        <v>157.81</v>
      </c>
      <c r="O9" s="389">
        <v>0</v>
      </c>
      <c r="P9" s="278">
        <v>0</v>
      </c>
      <c r="Q9" s="109">
        <f>650.73+439.55</f>
        <v>1090.28</v>
      </c>
      <c r="R9" s="408">
        <v>1082.7</v>
      </c>
      <c r="S9" s="406">
        <f t="shared" si="2"/>
        <v>2385.8000000000002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60" customFormat="1" ht="22.5" customHeight="1" thickBot="1">
      <c r="A10" s="10"/>
      <c r="B10" s="198">
        <v>6</v>
      </c>
      <c r="C10" s="101" t="s">
        <v>74</v>
      </c>
      <c r="D10" s="104" t="s">
        <v>93</v>
      </c>
      <c r="E10" s="298" t="s">
        <v>94</v>
      </c>
      <c r="F10" s="369" t="s">
        <v>95</v>
      </c>
      <c r="G10" s="368" t="s">
        <v>92</v>
      </c>
      <c r="H10" s="196" t="str">
        <f t="shared" si="1"/>
        <v>PARTICIPAÇÃO NO 4º SEMINÁRIO NACIONAL DAS ESTATAIS</v>
      </c>
      <c r="I10" s="106" t="s">
        <v>104</v>
      </c>
      <c r="J10" s="365">
        <v>45017</v>
      </c>
      <c r="K10" s="370">
        <v>23</v>
      </c>
      <c r="L10" s="371">
        <v>26</v>
      </c>
      <c r="M10" s="387">
        <v>0</v>
      </c>
      <c r="N10" s="387">
        <v>0</v>
      </c>
      <c r="O10" s="389">
        <v>0</v>
      </c>
      <c r="P10" s="278">
        <v>0</v>
      </c>
      <c r="Q10" s="109">
        <f>650.73+439.55</f>
        <v>1090.28</v>
      </c>
      <c r="R10" s="366">
        <v>0</v>
      </c>
      <c r="S10" s="406">
        <f t="shared" si="2"/>
        <v>1090.28</v>
      </c>
      <c r="T10" s="409" t="s">
        <v>127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60" customFormat="1" ht="22.5" customHeight="1">
      <c r="A11" s="10"/>
      <c r="B11" s="198">
        <v>7</v>
      </c>
      <c r="C11" s="101" t="s">
        <v>74</v>
      </c>
      <c r="D11" s="104" t="s">
        <v>96</v>
      </c>
      <c r="E11" s="298" t="s">
        <v>97</v>
      </c>
      <c r="F11" s="369" t="s">
        <v>98</v>
      </c>
      <c r="G11" s="368" t="s">
        <v>92</v>
      </c>
      <c r="H11" s="196" t="str">
        <f t="shared" si="1"/>
        <v>PARTICIPAÇÃO NO 4º SEMINÁRIO NACIONAL DAS ESTATAIS</v>
      </c>
      <c r="I11" s="106" t="s">
        <v>104</v>
      </c>
      <c r="J11" s="365">
        <v>45017</v>
      </c>
      <c r="K11" s="370">
        <v>23</v>
      </c>
      <c r="L11" s="371">
        <v>26</v>
      </c>
      <c r="M11" s="387">
        <v>81.569999999999993</v>
      </c>
      <c r="N11" s="387">
        <v>62.66</v>
      </c>
      <c r="O11" s="389">
        <v>0</v>
      </c>
      <c r="P11" s="278">
        <v>0</v>
      </c>
      <c r="Q11" s="109">
        <f>650.73+439.55</f>
        <v>1090.28</v>
      </c>
      <c r="R11" s="408">
        <v>1082.7</v>
      </c>
      <c r="S11" s="406">
        <f t="shared" si="2"/>
        <v>2317.21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60" customFormat="1" ht="22.5" customHeight="1">
      <c r="A12" s="10"/>
      <c r="B12" s="198">
        <v>8</v>
      </c>
      <c r="C12" s="101" t="s">
        <v>74</v>
      </c>
      <c r="D12" s="104" t="s">
        <v>99</v>
      </c>
      <c r="E12" s="298" t="s">
        <v>100</v>
      </c>
      <c r="F12" s="364" t="s">
        <v>101</v>
      </c>
      <c r="G12" s="368" t="s">
        <v>92</v>
      </c>
      <c r="H12" s="196" t="str">
        <f t="shared" si="1"/>
        <v>PARTICIPAÇÃO NO 4º SEMINÁRIO NACIONAL DAS ESTATAIS</v>
      </c>
      <c r="I12" s="106" t="s">
        <v>104</v>
      </c>
      <c r="J12" s="365">
        <v>45017</v>
      </c>
      <c r="K12" s="370">
        <v>23</v>
      </c>
      <c r="L12" s="371">
        <v>26</v>
      </c>
      <c r="M12" s="387">
        <v>42.76</v>
      </c>
      <c r="N12" s="387">
        <v>150.11000000000001</v>
      </c>
      <c r="O12" s="389">
        <v>0</v>
      </c>
      <c r="P12" s="278">
        <v>0</v>
      </c>
      <c r="Q12" s="109">
        <f>650.73+439.55</f>
        <v>1090.28</v>
      </c>
      <c r="R12" s="408">
        <v>1082.7</v>
      </c>
      <c r="S12" s="406">
        <f t="shared" si="2"/>
        <v>2365.8500000000004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60" customFormat="1" ht="22.5" customHeight="1">
      <c r="A13" s="10"/>
      <c r="B13" s="198">
        <v>9</v>
      </c>
      <c r="C13" s="101" t="s">
        <v>106</v>
      </c>
      <c r="D13" s="104" t="s">
        <v>83</v>
      </c>
      <c r="E13" s="298" t="s">
        <v>84</v>
      </c>
      <c r="F13" s="364" t="s">
        <v>85</v>
      </c>
      <c r="G13" s="368" t="s">
        <v>113</v>
      </c>
      <c r="H13" s="196" t="str">
        <f t="shared" si="1"/>
        <v>REUNIÃO CONSELHO FISCAL DA BB PREVIDÊNCIA</v>
      </c>
      <c r="I13" s="106" t="s">
        <v>103</v>
      </c>
      <c r="J13" s="107">
        <v>44986</v>
      </c>
      <c r="K13" s="104">
        <v>22</v>
      </c>
      <c r="L13" s="108">
        <v>23</v>
      </c>
      <c r="M13" s="387">
        <v>0</v>
      </c>
      <c r="N13" s="387">
        <v>0</v>
      </c>
      <c r="O13" s="366">
        <v>0</v>
      </c>
      <c r="P13" s="278">
        <v>0</v>
      </c>
      <c r="Q13" s="388">
        <v>0</v>
      </c>
      <c r="R13" s="367">
        <v>0</v>
      </c>
      <c r="S13" s="406">
        <f t="shared" si="2"/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360" customFormat="1" ht="22.5" customHeight="1">
      <c r="A14" s="10"/>
      <c r="B14" s="198">
        <v>10</v>
      </c>
      <c r="C14" s="398" t="s">
        <v>107</v>
      </c>
      <c r="D14" s="104" t="s">
        <v>79</v>
      </c>
      <c r="E14" s="299" t="s">
        <v>80</v>
      </c>
      <c r="F14" s="104" t="s">
        <v>81</v>
      </c>
      <c r="G14" s="300" t="s">
        <v>114</v>
      </c>
      <c r="H14" s="196" t="str">
        <f t="shared" si="1"/>
        <v>PARTICIPAR DA REUNIÃO DA SEST</v>
      </c>
      <c r="I14" s="106" t="s">
        <v>125</v>
      </c>
      <c r="J14" s="365">
        <v>45017</v>
      </c>
      <c r="K14" s="104">
        <v>10</v>
      </c>
      <c r="L14" s="108">
        <v>10</v>
      </c>
      <c r="M14" s="387">
        <v>0</v>
      </c>
      <c r="N14" s="387">
        <v>0</v>
      </c>
      <c r="O14" s="366">
        <v>0</v>
      </c>
      <c r="P14" s="278">
        <v>0</v>
      </c>
      <c r="Q14" s="388">
        <f>699.73+929.27+2365.1</f>
        <v>3994.1</v>
      </c>
      <c r="R14" s="367">
        <v>0</v>
      </c>
      <c r="S14" s="406">
        <f t="shared" si="2"/>
        <v>3994.1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360" customFormat="1" ht="22.5" customHeight="1">
      <c r="A15" s="10"/>
      <c r="B15" s="198">
        <v>11</v>
      </c>
      <c r="C15" s="385" t="s">
        <v>108</v>
      </c>
      <c r="D15" s="104" t="s">
        <v>83</v>
      </c>
      <c r="E15" s="298" t="s">
        <v>84</v>
      </c>
      <c r="F15" s="373" t="s">
        <v>85</v>
      </c>
      <c r="G15" s="105" t="s">
        <v>114</v>
      </c>
      <c r="H15" s="196" t="str">
        <f t="shared" si="1"/>
        <v>PARTICIPAR DA REUNIÃO DA SEST</v>
      </c>
      <c r="I15" s="106" t="s">
        <v>126</v>
      </c>
      <c r="J15" s="365">
        <v>45017</v>
      </c>
      <c r="K15" s="104">
        <v>10</v>
      </c>
      <c r="L15" s="108">
        <v>10</v>
      </c>
      <c r="M15" s="387">
        <v>183.57</v>
      </c>
      <c r="N15" s="387">
        <v>82.8</v>
      </c>
      <c r="O15" s="366">
        <v>0</v>
      </c>
      <c r="P15" s="278">
        <v>0</v>
      </c>
      <c r="Q15" s="388">
        <f>698.73+929.27+2366.1</f>
        <v>3994.1</v>
      </c>
      <c r="R15" s="367">
        <v>0</v>
      </c>
      <c r="S15" s="406">
        <f t="shared" si="2"/>
        <v>4260.47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360" customFormat="1" ht="22.5" customHeight="1">
      <c r="A16" s="10"/>
      <c r="B16" s="198">
        <v>12</v>
      </c>
      <c r="C16" s="386" t="s">
        <v>109</v>
      </c>
      <c r="D16" s="104" t="s">
        <v>93</v>
      </c>
      <c r="E16" s="298" t="s">
        <v>94</v>
      </c>
      <c r="F16" s="369" t="s">
        <v>95</v>
      </c>
      <c r="G16" s="368" t="s">
        <v>115</v>
      </c>
      <c r="H16" s="196" t="str">
        <f t="shared" si="1"/>
        <v>AUDIÊNCIAS NO TCU</v>
      </c>
      <c r="I16" s="106" t="s">
        <v>126</v>
      </c>
      <c r="J16" s="107">
        <v>44986</v>
      </c>
      <c r="K16" s="104">
        <v>29</v>
      </c>
      <c r="L16" s="108">
        <v>29</v>
      </c>
      <c r="M16" s="387">
        <v>117.45</v>
      </c>
      <c r="N16" s="387">
        <v>0</v>
      </c>
      <c r="O16" s="366">
        <v>100</v>
      </c>
      <c r="P16" s="278">
        <v>0</v>
      </c>
      <c r="Q16" s="388">
        <v>3699</v>
      </c>
      <c r="R16" s="367">
        <v>0</v>
      </c>
      <c r="S16" s="406">
        <f t="shared" si="2"/>
        <v>3916.45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360" customFormat="1" ht="22.5" customHeight="1">
      <c r="A17" s="10"/>
      <c r="B17" s="198">
        <v>13</v>
      </c>
      <c r="C17" s="386" t="s">
        <v>110</v>
      </c>
      <c r="D17" s="104" t="s">
        <v>116</v>
      </c>
      <c r="E17" s="298" t="s">
        <v>117</v>
      </c>
      <c r="F17" s="369" t="s">
        <v>118</v>
      </c>
      <c r="G17" s="368" t="s">
        <v>115</v>
      </c>
      <c r="H17" s="196" t="str">
        <f t="shared" si="1"/>
        <v>AUDIÊNCIAS NO TCU</v>
      </c>
      <c r="I17" s="106" t="s">
        <v>126</v>
      </c>
      <c r="J17" s="107">
        <v>44986</v>
      </c>
      <c r="K17" s="104">
        <v>29</v>
      </c>
      <c r="L17" s="108">
        <v>29</v>
      </c>
      <c r="M17" s="387">
        <v>66</v>
      </c>
      <c r="N17" s="387">
        <v>0</v>
      </c>
      <c r="O17" s="366">
        <v>0</v>
      </c>
      <c r="P17" s="278">
        <v>0</v>
      </c>
      <c r="Q17" s="388">
        <v>3699</v>
      </c>
      <c r="R17" s="367">
        <v>0</v>
      </c>
      <c r="S17" s="406">
        <f t="shared" si="2"/>
        <v>3765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2.5" customHeight="1">
      <c r="A18" s="10"/>
      <c r="B18" s="198">
        <v>14</v>
      </c>
      <c r="C18" s="101" t="s">
        <v>111</v>
      </c>
      <c r="D18" s="104" t="s">
        <v>119</v>
      </c>
      <c r="E18" s="298" t="s">
        <v>120</v>
      </c>
      <c r="F18" s="364" t="s">
        <v>121</v>
      </c>
      <c r="G18" s="105" t="s">
        <v>114</v>
      </c>
      <c r="H18" s="196" t="str">
        <f t="shared" si="1"/>
        <v>PARTICIPAR DA REUNIÃO DA SEST</v>
      </c>
      <c r="I18" s="106" t="s">
        <v>126</v>
      </c>
      <c r="J18" s="365">
        <v>45017</v>
      </c>
      <c r="K18" s="104">
        <v>10</v>
      </c>
      <c r="L18" s="108">
        <v>10</v>
      </c>
      <c r="M18" s="387">
        <v>96.3</v>
      </c>
      <c r="N18" s="387">
        <v>0</v>
      </c>
      <c r="O18" s="366">
        <v>0</v>
      </c>
      <c r="P18" s="50">
        <v>0</v>
      </c>
      <c r="Q18" s="388">
        <f>1133.73+1534.27+1833</f>
        <v>4501</v>
      </c>
      <c r="R18" s="367">
        <v>0</v>
      </c>
      <c r="S18" s="406">
        <f t="shared" si="2"/>
        <v>4597.3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2.5" customHeight="1" thickBot="1">
      <c r="A19" s="10"/>
      <c r="B19" s="129">
        <v>15</v>
      </c>
      <c r="C19" s="399" t="s">
        <v>112</v>
      </c>
      <c r="D19" s="136" t="s">
        <v>122</v>
      </c>
      <c r="E19" s="301" t="s">
        <v>123</v>
      </c>
      <c r="F19" s="131" t="s">
        <v>124</v>
      </c>
      <c r="G19" s="132" t="s">
        <v>114</v>
      </c>
      <c r="H19" s="347" t="str">
        <f t="shared" si="1"/>
        <v>PARTICIPAR DA REUNIÃO DA SEST</v>
      </c>
      <c r="I19" s="134" t="s">
        <v>126</v>
      </c>
      <c r="J19" s="400">
        <v>45017</v>
      </c>
      <c r="K19" s="136">
        <v>10</v>
      </c>
      <c r="L19" s="137">
        <v>10</v>
      </c>
      <c r="M19" s="401">
        <v>61.59</v>
      </c>
      <c r="N19" s="401">
        <v>92.8</v>
      </c>
      <c r="O19" s="402">
        <v>0</v>
      </c>
      <c r="P19" s="165">
        <v>0</v>
      </c>
      <c r="Q19" s="403">
        <f>1133.73+1308.27+2285</f>
        <v>4727</v>
      </c>
      <c r="R19" s="367">
        <v>0</v>
      </c>
      <c r="S19" s="407">
        <f t="shared" si="0"/>
        <v>4881.3900000000003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.75" customHeight="1" thickBot="1">
      <c r="A20" s="10"/>
      <c r="B20" s="14"/>
      <c r="C20" s="15"/>
      <c r="D20" s="16"/>
      <c r="E20" s="16"/>
      <c r="F20" s="16"/>
      <c r="G20" s="16"/>
      <c r="H20" s="16"/>
      <c r="I20" s="16"/>
      <c r="J20" s="57"/>
      <c r="K20" s="58"/>
      <c r="L20" s="58"/>
      <c r="M20" s="17"/>
      <c r="N20" s="17"/>
      <c r="O20" s="17"/>
      <c r="P20" s="11"/>
      <c r="Q20" s="18"/>
      <c r="R20" s="367"/>
      <c r="S20" s="2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5.75" customHeight="1" thickBot="1">
      <c r="A21" s="21"/>
      <c r="B21" s="59" t="s">
        <v>13</v>
      </c>
      <c r="C21" s="21"/>
      <c r="D21" s="60" t="s">
        <v>45</v>
      </c>
      <c r="E21" s="61"/>
      <c r="F21" s="21"/>
      <c r="G21" s="21"/>
      <c r="H21" s="21"/>
      <c r="I21" s="62"/>
      <c r="J21" s="21"/>
      <c r="K21" s="14"/>
      <c r="L21" s="21"/>
      <c r="M21" s="63">
        <f t="shared" ref="M21:R21" si="3">SUM(M5:M19)</f>
        <v>1047.06</v>
      </c>
      <c r="N21" s="63">
        <f t="shared" si="3"/>
        <v>546.18000000000006</v>
      </c>
      <c r="O21" s="63">
        <f t="shared" si="3"/>
        <v>100</v>
      </c>
      <c r="P21" s="75">
        <f t="shared" si="3"/>
        <v>0</v>
      </c>
      <c r="Q21" s="65">
        <f t="shared" si="3"/>
        <v>41563.599999999999</v>
      </c>
      <c r="R21" s="66">
        <f t="shared" si="3"/>
        <v>8029.44</v>
      </c>
      <c r="S21" s="23">
        <f>SUM(S5:S19)+P22</f>
        <v>51286.28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4"/>
      <c r="B22" s="24"/>
      <c r="C22" s="24"/>
      <c r="D22" s="435"/>
      <c r="E22" s="431"/>
      <c r="F22" s="431"/>
      <c r="G22" s="431"/>
      <c r="H22" s="431"/>
      <c r="I22" s="431"/>
      <c r="J22" s="431"/>
      <c r="K22" s="431"/>
      <c r="L22" s="24"/>
      <c r="M22" s="25"/>
      <c r="N22" s="25"/>
      <c r="O22" s="67" t="s">
        <v>13</v>
      </c>
      <c r="P22" s="11">
        <f>P21*1%</f>
        <v>0</v>
      </c>
      <c r="Q22" s="24"/>
      <c r="R22" s="24"/>
      <c r="S22" s="29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5.75" customHeight="1">
      <c r="A23" s="24"/>
      <c r="B23" s="24"/>
      <c r="C23" s="24"/>
      <c r="D23" s="61"/>
      <c r="E23" s="61"/>
      <c r="F23" s="24"/>
      <c r="G23" s="24"/>
      <c r="H23" s="24"/>
      <c r="I23" s="27"/>
      <c r="J23" s="24"/>
      <c r="K23" s="24"/>
      <c r="L23" s="24"/>
      <c r="M23" s="25"/>
      <c r="N23" s="25"/>
      <c r="O23" s="25"/>
      <c r="P23" s="68">
        <f>P21+P22</f>
        <v>0</v>
      </c>
      <c r="Q23" s="28"/>
      <c r="R23" s="29"/>
      <c r="S23" s="69" t="s">
        <v>46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15.75" customHeight="1">
      <c r="A24" s="24"/>
      <c r="B24" s="24"/>
      <c r="C24" s="24"/>
      <c r="D24" s="436"/>
      <c r="E24" s="431"/>
      <c r="F24" s="431"/>
      <c r="G24" s="431"/>
      <c r="H24" s="431"/>
      <c r="I24" s="431"/>
      <c r="J24" s="431"/>
      <c r="K24" s="431"/>
      <c r="L24" s="24"/>
      <c r="M24" s="25"/>
      <c r="N24" s="25"/>
      <c r="O24" s="25"/>
      <c r="P24" s="11"/>
      <c r="Q24" s="4" t="s">
        <v>25</v>
      </c>
      <c r="R24" s="70">
        <f>M21+N21+O21+P23+Q21+R21</f>
        <v>51286.28</v>
      </c>
      <c r="S24" s="34">
        <f>S21-R24</f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67" t="s">
        <v>13</v>
      </c>
      <c r="P25" s="11" t="s">
        <v>47</v>
      </c>
      <c r="Q25" s="4"/>
      <c r="R25" s="5"/>
      <c r="S25" s="5"/>
    </row>
    <row r="26" spans="1:37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11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</row>
    <row r="33" spans="3:16" ht="15.75" customHeight="1">
      <c r="C33" s="1"/>
      <c r="I33" s="2"/>
      <c r="J33" s="40"/>
      <c r="K33" s="40"/>
      <c r="L33" s="40"/>
      <c r="M33" s="3"/>
      <c r="N33" s="3"/>
      <c r="O33" s="3"/>
      <c r="P33" s="11"/>
    </row>
    <row r="34" spans="3:16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11"/>
    </row>
    <row r="35" spans="3:16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71"/>
    </row>
    <row r="36" spans="3:16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6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P37" s="24"/>
    </row>
    <row r="38" spans="3:16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P38" s="24"/>
    </row>
    <row r="39" spans="3:16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6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6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6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15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15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D102" s="1"/>
      <c r="E102" s="1"/>
      <c r="F102" s="1"/>
      <c r="G102" s="1"/>
      <c r="H102" s="1"/>
      <c r="I102" s="2"/>
      <c r="J102" s="40"/>
      <c r="K102" s="40"/>
      <c r="L102" s="40"/>
    </row>
    <row r="103" spans="3:19" ht="15.75" customHeight="1">
      <c r="C103" s="1"/>
      <c r="D103" s="1"/>
      <c r="E103" s="1"/>
      <c r="F103" s="1"/>
      <c r="G103" s="1"/>
      <c r="H103" s="1"/>
      <c r="I103" s="2"/>
      <c r="J103" s="40"/>
      <c r="K103" s="40"/>
      <c r="L103" s="40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</sheetData>
  <sheetProtection password="CC27" sheet="1" objects="1" scenarios="1"/>
  <mergeCells count="6">
    <mergeCell ref="D24:K24"/>
    <mergeCell ref="B2:S2"/>
    <mergeCell ref="M3:O3"/>
    <mergeCell ref="Q3:S3"/>
    <mergeCell ref="J4:L4"/>
    <mergeCell ref="D22:K22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topLeftCell="F1" workbookViewId="0">
      <selection activeCell="R12" sqref="R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5.75" style="359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  <c r="T1" s="5"/>
    </row>
    <row r="2" spans="1:37" ht="18.75" thickBot="1">
      <c r="A2" s="41"/>
      <c r="B2" s="437" t="s">
        <v>53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36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18"/>
      <c r="G3" s="6"/>
      <c r="H3" s="6"/>
      <c r="I3" s="6"/>
      <c r="J3" s="6"/>
      <c r="K3" s="6"/>
      <c r="L3" s="6"/>
      <c r="M3" s="439" t="s">
        <v>0</v>
      </c>
      <c r="N3" s="440"/>
      <c r="O3" s="441"/>
      <c r="P3" s="42" t="s">
        <v>32</v>
      </c>
      <c r="Q3" s="442" t="s">
        <v>33</v>
      </c>
      <c r="R3" s="440"/>
      <c r="S3" s="441"/>
      <c r="T3" s="36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3" t="s">
        <v>34</v>
      </c>
      <c r="C4" s="82" t="s">
        <v>35</v>
      </c>
      <c r="D4" s="112" t="s">
        <v>36</v>
      </c>
      <c r="E4" s="83" t="s">
        <v>37</v>
      </c>
      <c r="F4" s="83" t="s">
        <v>38</v>
      </c>
      <c r="G4" s="84" t="s">
        <v>39</v>
      </c>
      <c r="H4" s="83" t="s">
        <v>40</v>
      </c>
      <c r="I4" s="83" t="s">
        <v>41</v>
      </c>
      <c r="J4" s="443" t="s">
        <v>42</v>
      </c>
      <c r="K4" s="433"/>
      <c r="L4" s="434"/>
      <c r="M4" s="85" t="s">
        <v>4</v>
      </c>
      <c r="N4" s="86" t="s">
        <v>5</v>
      </c>
      <c r="O4" s="87" t="s">
        <v>6</v>
      </c>
      <c r="P4" s="87" t="s">
        <v>4</v>
      </c>
      <c r="Q4" s="113" t="s">
        <v>8</v>
      </c>
      <c r="R4" s="88" t="s">
        <v>9</v>
      </c>
      <c r="S4" s="89" t="s">
        <v>44</v>
      </c>
      <c r="T4" s="363"/>
    </row>
    <row r="5" spans="1:37" ht="23.25" customHeight="1">
      <c r="A5" s="10"/>
      <c r="B5" s="114">
        <v>1</v>
      </c>
      <c r="C5" s="115" t="s">
        <v>128</v>
      </c>
      <c r="D5" s="390" t="s">
        <v>130</v>
      </c>
      <c r="E5" s="391" t="s">
        <v>131</v>
      </c>
      <c r="F5" s="116" t="s">
        <v>132</v>
      </c>
      <c r="G5" s="410" t="s">
        <v>133</v>
      </c>
      <c r="H5" s="118" t="str">
        <f t="shared" ref="H5:H7" si="0">UPPER(G5)</f>
        <v>ASSEMBLEIA GERAL EXTRAORDINÁRIA Nº 029 E ASSEMBLEIA GERAL ORDINÁRIA Nº 030</v>
      </c>
      <c r="I5" s="119" t="s">
        <v>141</v>
      </c>
      <c r="J5" s="120">
        <v>45017</v>
      </c>
      <c r="K5" s="116">
        <v>25</v>
      </c>
      <c r="L5" s="121">
        <v>25</v>
      </c>
      <c r="M5" s="395">
        <v>113.35</v>
      </c>
      <c r="N5" s="395">
        <v>39.26</v>
      </c>
      <c r="O5" s="122"/>
      <c r="P5" s="123">
        <v>0</v>
      </c>
      <c r="Q5" s="412">
        <v>1327</v>
      </c>
      <c r="R5" s="413">
        <v>0</v>
      </c>
      <c r="S5" s="126">
        <f t="shared" ref="S5:S7" si="1">M5+N5+O5+P5+Q5+R5</f>
        <v>1479.61</v>
      </c>
      <c r="T5" s="36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3.25" customHeight="1">
      <c r="A6" s="10"/>
      <c r="B6" s="127">
        <v>2</v>
      </c>
      <c r="C6" s="101" t="s">
        <v>74</v>
      </c>
      <c r="D6" s="104" t="s">
        <v>134</v>
      </c>
      <c r="E6" s="298" t="s">
        <v>135</v>
      </c>
      <c r="F6" s="364" t="s">
        <v>136</v>
      </c>
      <c r="G6" s="368" t="s">
        <v>92</v>
      </c>
      <c r="H6" s="46" t="str">
        <f t="shared" si="0"/>
        <v>PARTICIPAÇÃO NO 4º SEMINÁRIO NACIONAL DAS ESTATAIS</v>
      </c>
      <c r="I6" s="106" t="s">
        <v>104</v>
      </c>
      <c r="J6" s="107">
        <v>45017</v>
      </c>
      <c r="K6" s="104">
        <v>23</v>
      </c>
      <c r="L6" s="108">
        <v>26</v>
      </c>
      <c r="M6" s="387">
        <v>66.900000000000006</v>
      </c>
      <c r="N6" s="387">
        <v>57.42</v>
      </c>
      <c r="O6" s="49"/>
      <c r="P6" s="50">
        <v>0</v>
      </c>
      <c r="Q6" s="388">
        <f>1331.73+894.55</f>
        <v>2226.2799999999997</v>
      </c>
      <c r="R6" s="367">
        <f>1082.7+142.2</f>
        <v>1224.9000000000001</v>
      </c>
      <c r="S6" s="128">
        <f t="shared" si="1"/>
        <v>3575.5</v>
      </c>
      <c r="T6" s="362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8" customFormat="1" ht="22.5" customHeight="1" thickBot="1">
      <c r="A7" s="10"/>
      <c r="B7" s="129">
        <v>3</v>
      </c>
      <c r="C7" s="216" t="s">
        <v>129</v>
      </c>
      <c r="D7" s="136" t="s">
        <v>137</v>
      </c>
      <c r="E7" s="301" t="s">
        <v>138</v>
      </c>
      <c r="F7" s="131" t="s">
        <v>139</v>
      </c>
      <c r="G7" s="414" t="s">
        <v>140</v>
      </c>
      <c r="H7" s="133" t="str">
        <f t="shared" si="0"/>
        <v>ENCONTRO DE SERVIÇOS DE ABORTO LEGAL - FAC. SAÚDE PÚBLICA DA USP /SP</v>
      </c>
      <c r="I7" s="134" t="s">
        <v>142</v>
      </c>
      <c r="J7" s="135">
        <v>45017</v>
      </c>
      <c r="K7" s="136">
        <v>29</v>
      </c>
      <c r="L7" s="137">
        <v>29</v>
      </c>
      <c r="M7" s="401">
        <v>142.46</v>
      </c>
      <c r="N7" s="401">
        <v>79.5</v>
      </c>
      <c r="O7" s="139"/>
      <c r="P7" s="165">
        <v>0</v>
      </c>
      <c r="Q7" s="403">
        <v>5224.5600000000004</v>
      </c>
      <c r="R7" s="404">
        <v>0</v>
      </c>
      <c r="S7" s="143">
        <f t="shared" si="1"/>
        <v>5446.52</v>
      </c>
      <c r="T7" s="36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thickBot="1">
      <c r="A8" s="10"/>
      <c r="B8" s="14"/>
      <c r="C8" s="15"/>
      <c r="D8" s="16"/>
      <c r="E8" s="16"/>
      <c r="F8" s="16"/>
      <c r="G8" s="16"/>
      <c r="H8" s="16"/>
      <c r="I8" s="16"/>
      <c r="J8" s="57"/>
      <c r="K8" s="58"/>
      <c r="L8" s="58"/>
      <c r="M8" s="17"/>
      <c r="N8" s="17"/>
      <c r="O8" s="17"/>
      <c r="P8" s="11"/>
      <c r="Q8" s="18"/>
      <c r="R8" s="19"/>
      <c r="S8" s="20"/>
      <c r="T8" s="2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6.5" thickBot="1">
      <c r="A9" s="21"/>
      <c r="B9" s="59" t="s">
        <v>13</v>
      </c>
      <c r="C9" s="21"/>
      <c r="D9" s="60" t="s">
        <v>45</v>
      </c>
      <c r="E9" s="61"/>
      <c r="F9" s="21"/>
      <c r="G9" s="21"/>
      <c r="H9" s="21"/>
      <c r="I9" s="62"/>
      <c r="J9" s="21"/>
      <c r="K9" s="14"/>
      <c r="L9" s="21"/>
      <c r="M9" s="74">
        <f t="shared" ref="M9:R9" si="2">SUM(M5:M7)</f>
        <v>322.71000000000004</v>
      </c>
      <c r="N9" s="74">
        <f t="shared" si="2"/>
        <v>176.18</v>
      </c>
      <c r="O9" s="74">
        <f t="shared" si="2"/>
        <v>0</v>
      </c>
      <c r="P9" s="77">
        <f t="shared" si="2"/>
        <v>0</v>
      </c>
      <c r="Q9" s="65">
        <f t="shared" si="2"/>
        <v>8777.84</v>
      </c>
      <c r="R9" s="66">
        <f t="shared" si="2"/>
        <v>1224.9000000000001</v>
      </c>
      <c r="S9" s="23">
        <f>SUM(S5:S7)+P10</f>
        <v>10501.630000000001</v>
      </c>
      <c r="T9" s="2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6.5" thickBot="1">
      <c r="A10" s="24"/>
      <c r="B10" s="24"/>
      <c r="C10" s="24"/>
      <c r="D10" s="435"/>
      <c r="E10" s="431"/>
      <c r="F10" s="431"/>
      <c r="G10" s="431"/>
      <c r="H10" s="431"/>
      <c r="I10" s="431"/>
      <c r="J10" s="431"/>
      <c r="K10" s="431"/>
      <c r="L10" s="24"/>
      <c r="M10" s="25"/>
      <c r="N10" s="25"/>
      <c r="O10" s="67" t="s">
        <v>13</v>
      </c>
      <c r="P10" s="11">
        <f>P9*1%</f>
        <v>0</v>
      </c>
      <c r="Q10" s="24"/>
      <c r="R10" s="24"/>
      <c r="S10" s="29"/>
      <c r="T10" s="2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6.5" thickBot="1">
      <c r="A11" s="24"/>
      <c r="B11" s="24"/>
      <c r="C11" s="61"/>
      <c r="D11" s="61"/>
      <c r="E11" s="61"/>
      <c r="F11" s="61"/>
      <c r="G11" s="24"/>
      <c r="H11" s="24"/>
      <c r="I11" s="27"/>
      <c r="J11" s="24"/>
      <c r="K11" s="24"/>
      <c r="L11" s="24"/>
      <c r="M11" s="25"/>
      <c r="N11" s="25"/>
      <c r="O11" s="25"/>
      <c r="P11" s="68">
        <f>P9+P10</f>
        <v>0</v>
      </c>
      <c r="Q11" s="28"/>
      <c r="R11" s="29"/>
      <c r="S11" s="69" t="s">
        <v>46</v>
      </c>
      <c r="T11" s="69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>
      <c r="A12" s="24"/>
      <c r="B12" s="24"/>
      <c r="C12" s="24"/>
      <c r="D12" s="436"/>
      <c r="E12" s="431"/>
      <c r="F12" s="431"/>
      <c r="G12" s="431"/>
      <c r="H12" s="431"/>
      <c r="I12" s="431"/>
      <c r="J12" s="431"/>
      <c r="K12" s="431"/>
      <c r="L12" s="24"/>
      <c r="M12" s="25"/>
      <c r="N12" s="25"/>
      <c r="O12" s="25"/>
      <c r="P12" s="11"/>
      <c r="Q12" s="4" t="s">
        <v>25</v>
      </c>
      <c r="R12" s="70">
        <f>M9+N9+O9+P11+Q9+R9</f>
        <v>10501.63</v>
      </c>
      <c r="S12" s="34">
        <f>S9-R12</f>
        <v>0</v>
      </c>
      <c r="T12" s="3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67" t="s">
        <v>13</v>
      </c>
      <c r="P13" s="11" t="s">
        <v>47</v>
      </c>
      <c r="Q13" s="4"/>
      <c r="R13" s="5"/>
      <c r="S13" s="5"/>
      <c r="T13" s="5"/>
    </row>
    <row r="14" spans="1:37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  <c r="T14" s="5"/>
    </row>
    <row r="15" spans="1:37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  <c r="T15" s="5"/>
    </row>
    <row r="16" spans="1:37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  <c r="T16" s="5"/>
    </row>
    <row r="17" spans="3:20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  <c r="T17" s="5"/>
    </row>
    <row r="18" spans="3:20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  <c r="T18" s="5"/>
    </row>
    <row r="19" spans="3:20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  <c r="T19" s="5"/>
    </row>
    <row r="20" spans="3:20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  <c r="T20" s="5"/>
    </row>
    <row r="21" spans="3:20" ht="15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  <c r="T21" s="5"/>
    </row>
    <row r="22" spans="3:20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  <c r="T22" s="5"/>
    </row>
    <row r="23" spans="3:20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1"/>
      <c r="Q23" s="4"/>
      <c r="R23" s="5"/>
      <c r="S23" s="5"/>
      <c r="T23" s="5"/>
    </row>
    <row r="24" spans="3:20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20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20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20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20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20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20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20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20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20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20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20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20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20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20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20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20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20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20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20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20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  <c r="T92" s="5"/>
    </row>
    <row r="93" spans="3:20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  <c r="T93" s="5"/>
    </row>
    <row r="94" spans="3:20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  <c r="T94" s="5"/>
    </row>
    <row r="95" spans="3:20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  <c r="T95" s="5"/>
    </row>
    <row r="96" spans="3:20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  <c r="T96" s="5"/>
    </row>
    <row r="97" spans="3:20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  <c r="T97" s="5"/>
    </row>
    <row r="98" spans="3:20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  <c r="T98" s="5"/>
    </row>
    <row r="99" spans="3:20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  <c r="T99" s="5"/>
    </row>
    <row r="100" spans="3:20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  <c r="T100" s="5"/>
    </row>
    <row r="101" spans="3:20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  <c r="T101" s="5"/>
    </row>
    <row r="102" spans="3:20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  <c r="T102" s="5"/>
    </row>
    <row r="103" spans="3:20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  <c r="T103" s="5"/>
    </row>
    <row r="104" spans="3:20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  <c r="T104" s="5"/>
    </row>
    <row r="105" spans="3:20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  <c r="T105" s="5"/>
    </row>
    <row r="106" spans="3:20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  <c r="T106" s="5"/>
    </row>
    <row r="107" spans="3:20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  <c r="T107" s="5"/>
    </row>
    <row r="108" spans="3:20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  <c r="T108" s="5"/>
    </row>
    <row r="109" spans="3:20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  <c r="T109" s="5"/>
    </row>
    <row r="110" spans="3:20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  <c r="T110" s="5"/>
    </row>
    <row r="111" spans="3:20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  <c r="T111" s="5"/>
    </row>
    <row r="112" spans="3:20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  <c r="T112" s="5"/>
    </row>
    <row r="113" spans="3:20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  <c r="T113" s="5"/>
    </row>
    <row r="114" spans="3:20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  <c r="T114" s="5"/>
    </row>
    <row r="115" spans="3:20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  <c r="T115" s="5"/>
    </row>
    <row r="116" spans="3:20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  <c r="T116" s="5"/>
    </row>
    <row r="117" spans="3:20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  <c r="T117" s="5"/>
    </row>
    <row r="118" spans="3:20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  <c r="T118" s="5"/>
    </row>
    <row r="119" spans="3:20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  <c r="T119" s="5"/>
    </row>
    <row r="120" spans="3:20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  <c r="T120" s="5"/>
    </row>
    <row r="121" spans="3:20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  <c r="T121" s="5"/>
    </row>
    <row r="122" spans="3:20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  <c r="T122" s="5"/>
    </row>
    <row r="123" spans="3:20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  <c r="T123" s="5"/>
    </row>
    <row r="124" spans="3:20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  <c r="T124" s="5"/>
    </row>
    <row r="125" spans="3:20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  <c r="T125" s="5"/>
    </row>
    <row r="126" spans="3:20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  <c r="T126" s="5"/>
    </row>
    <row r="127" spans="3:20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  <c r="T127" s="5"/>
    </row>
    <row r="128" spans="3:20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  <c r="T128" s="5"/>
    </row>
    <row r="129" spans="3:20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  <c r="T129" s="5"/>
    </row>
    <row r="130" spans="3:20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  <c r="T130" s="5"/>
    </row>
    <row r="131" spans="3:20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  <c r="T131" s="5"/>
    </row>
    <row r="132" spans="3:20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  <c r="T132" s="5"/>
    </row>
    <row r="133" spans="3:20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  <c r="T133" s="5"/>
    </row>
    <row r="134" spans="3:20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  <c r="T134" s="5"/>
    </row>
    <row r="135" spans="3:20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  <c r="T135" s="5"/>
    </row>
    <row r="136" spans="3:20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  <c r="T136" s="5"/>
    </row>
    <row r="137" spans="3:20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  <c r="T137" s="5"/>
    </row>
    <row r="138" spans="3:20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  <c r="T138" s="5"/>
    </row>
    <row r="139" spans="3:20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  <c r="T139" s="5"/>
    </row>
    <row r="140" spans="3:20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  <c r="T140" s="5"/>
    </row>
    <row r="141" spans="3:20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  <c r="T141" s="5"/>
    </row>
    <row r="142" spans="3:20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  <c r="T142" s="5"/>
    </row>
    <row r="143" spans="3:20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  <c r="T143" s="5"/>
    </row>
    <row r="144" spans="3:20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  <c r="T144" s="5"/>
    </row>
    <row r="145" spans="3:20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  <c r="T145" s="5"/>
    </row>
    <row r="146" spans="3:20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  <c r="T146" s="5"/>
    </row>
    <row r="147" spans="3:20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  <c r="T147" s="5"/>
    </row>
    <row r="148" spans="3:20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  <c r="T148" s="5"/>
    </row>
    <row r="149" spans="3:20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  <c r="T149" s="5"/>
    </row>
    <row r="150" spans="3:20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  <c r="T150" s="5"/>
    </row>
    <row r="151" spans="3:20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  <c r="T151" s="5"/>
    </row>
    <row r="152" spans="3:20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  <c r="T152" s="5"/>
    </row>
    <row r="153" spans="3:20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  <c r="T153" s="5"/>
    </row>
    <row r="154" spans="3:20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  <c r="T154" s="5"/>
    </row>
    <row r="155" spans="3:20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  <c r="T155" s="5"/>
    </row>
    <row r="156" spans="3:20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  <c r="T156" s="5"/>
    </row>
    <row r="157" spans="3:20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  <c r="T157" s="5"/>
    </row>
    <row r="158" spans="3:20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  <c r="T158" s="5"/>
    </row>
    <row r="159" spans="3:20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  <c r="T159" s="5"/>
    </row>
    <row r="160" spans="3:20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  <c r="T160" s="5"/>
    </row>
    <row r="161" spans="3:20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  <c r="T161" s="5"/>
    </row>
    <row r="162" spans="3:20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  <c r="T162" s="5"/>
    </row>
    <row r="163" spans="3:20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  <c r="T163" s="5"/>
    </row>
    <row r="164" spans="3:20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  <c r="T164" s="5"/>
    </row>
    <row r="165" spans="3:20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  <c r="T165" s="5"/>
    </row>
    <row r="166" spans="3:20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  <c r="T166" s="5"/>
    </row>
    <row r="167" spans="3:20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  <c r="T167" s="5"/>
    </row>
    <row r="168" spans="3:20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  <c r="T168" s="5"/>
    </row>
    <row r="169" spans="3:20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  <c r="T169" s="5"/>
    </row>
    <row r="170" spans="3:20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  <c r="T170" s="5"/>
    </row>
    <row r="171" spans="3:20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  <c r="T171" s="5"/>
    </row>
    <row r="172" spans="3:20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  <c r="T172" s="5"/>
    </row>
    <row r="173" spans="3:20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  <c r="T173" s="5"/>
    </row>
    <row r="174" spans="3:20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  <c r="T174" s="5"/>
    </row>
    <row r="175" spans="3:20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  <c r="T175" s="5"/>
    </row>
    <row r="176" spans="3:20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  <c r="T176" s="5"/>
    </row>
    <row r="177" spans="3:20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  <c r="T177" s="5"/>
    </row>
    <row r="178" spans="3:20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  <c r="T178" s="5"/>
    </row>
    <row r="179" spans="3:20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  <c r="T179" s="5"/>
    </row>
    <row r="180" spans="3:20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  <c r="T180" s="5"/>
    </row>
    <row r="181" spans="3:20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  <c r="T181" s="5"/>
    </row>
    <row r="182" spans="3:20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  <c r="T182" s="5"/>
    </row>
    <row r="183" spans="3:20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  <c r="T183" s="5"/>
    </row>
    <row r="184" spans="3:20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  <c r="T184" s="5"/>
    </row>
    <row r="185" spans="3:20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  <c r="T185" s="5"/>
    </row>
    <row r="186" spans="3:20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  <c r="T186" s="5"/>
    </row>
    <row r="187" spans="3:20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  <c r="T187" s="5"/>
    </row>
    <row r="188" spans="3:20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  <c r="T188" s="5"/>
    </row>
    <row r="189" spans="3:20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  <c r="T189" s="5"/>
    </row>
    <row r="190" spans="3:20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  <c r="T190" s="5"/>
    </row>
    <row r="191" spans="3:20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  <c r="T191" s="5"/>
    </row>
    <row r="192" spans="3:20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  <c r="T192" s="5"/>
    </row>
    <row r="193" spans="3:20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  <c r="T193" s="5"/>
    </row>
    <row r="194" spans="3:20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  <c r="T194" s="5"/>
    </row>
    <row r="195" spans="3:20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  <c r="T195" s="5"/>
    </row>
    <row r="196" spans="3:20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  <c r="T196" s="5"/>
    </row>
    <row r="197" spans="3:20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  <c r="T197" s="5"/>
    </row>
    <row r="198" spans="3:20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  <c r="T198" s="5"/>
    </row>
    <row r="199" spans="3:20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  <c r="T199" s="5"/>
    </row>
    <row r="200" spans="3:20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  <c r="T200" s="5"/>
    </row>
    <row r="201" spans="3:20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  <c r="T201" s="5"/>
    </row>
    <row r="202" spans="3:20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  <c r="T202" s="5"/>
    </row>
    <row r="203" spans="3:20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  <c r="T203" s="5"/>
    </row>
    <row r="204" spans="3:20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  <c r="T204" s="5"/>
    </row>
    <row r="205" spans="3:20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  <c r="T205" s="5"/>
    </row>
    <row r="206" spans="3:20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  <c r="T206" s="5"/>
    </row>
    <row r="207" spans="3:20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  <c r="T207" s="5"/>
    </row>
    <row r="208" spans="3:20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  <c r="T208" s="5"/>
    </row>
    <row r="209" spans="3:20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  <c r="T209" s="5"/>
    </row>
    <row r="210" spans="3:20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  <c r="T210" s="5"/>
    </row>
    <row r="211" spans="3:20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  <c r="T211" s="5"/>
    </row>
    <row r="212" spans="3:20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  <c r="T212" s="5"/>
    </row>
    <row r="213" spans="3:20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  <c r="T213" s="5"/>
    </row>
    <row r="214" spans="3:20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  <c r="T214" s="5"/>
    </row>
    <row r="215" spans="3:20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  <c r="T215" s="5"/>
    </row>
    <row r="216" spans="3:20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  <c r="T216" s="5"/>
    </row>
    <row r="217" spans="3:20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  <c r="T217" s="5"/>
    </row>
    <row r="218" spans="3:20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  <c r="T218" s="5"/>
    </row>
    <row r="219" spans="3:20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  <c r="T219" s="5"/>
    </row>
    <row r="220" spans="3:20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  <c r="T220" s="5"/>
    </row>
    <row r="221" spans="3:20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  <c r="T221" s="5"/>
    </row>
    <row r="222" spans="3:20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  <c r="T222" s="5"/>
    </row>
    <row r="223" spans="3:20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  <c r="T223" s="5"/>
    </row>
    <row r="224" spans="3:20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  <c r="T224" s="5"/>
    </row>
    <row r="225" spans="3:20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  <c r="T225" s="5"/>
    </row>
    <row r="226" spans="3:20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  <c r="T226" s="5"/>
    </row>
    <row r="227" spans="3:20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  <c r="T227" s="5"/>
    </row>
    <row r="228" spans="3:20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  <c r="T228" s="5"/>
    </row>
    <row r="229" spans="3:20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  <c r="T229" s="5"/>
    </row>
    <row r="230" spans="3:20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  <c r="T230" s="5"/>
    </row>
    <row r="231" spans="3:20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  <c r="T231" s="5"/>
    </row>
    <row r="232" spans="3:20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  <c r="T232" s="5"/>
    </row>
    <row r="233" spans="3:20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  <c r="T233" s="5"/>
    </row>
    <row r="234" spans="3:20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  <c r="T234" s="5"/>
    </row>
    <row r="235" spans="3:20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  <c r="T235" s="5"/>
    </row>
    <row r="236" spans="3:20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  <c r="T236" s="5"/>
    </row>
    <row r="237" spans="3:20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  <c r="T237" s="5"/>
    </row>
    <row r="238" spans="3:20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  <c r="T238" s="5"/>
    </row>
    <row r="239" spans="3:20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  <c r="T239" s="5"/>
    </row>
    <row r="240" spans="3:20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  <c r="T240" s="5"/>
    </row>
    <row r="241" spans="3:20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  <c r="T241" s="5"/>
    </row>
    <row r="242" spans="3:20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  <c r="T242" s="5"/>
    </row>
    <row r="243" spans="3:20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  <c r="T243" s="5"/>
    </row>
    <row r="244" spans="3:20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  <c r="T244" s="5"/>
    </row>
    <row r="245" spans="3:20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  <c r="T245" s="5"/>
    </row>
    <row r="246" spans="3:20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  <c r="T246" s="5"/>
    </row>
    <row r="247" spans="3:20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  <c r="T247" s="5"/>
    </row>
    <row r="248" spans="3:20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  <c r="T248" s="5"/>
    </row>
    <row r="249" spans="3:20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  <c r="T249" s="5"/>
    </row>
    <row r="250" spans="3:20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  <c r="T250" s="5"/>
    </row>
    <row r="251" spans="3:20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  <c r="T251" s="5"/>
    </row>
    <row r="252" spans="3:20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  <c r="T252" s="5"/>
    </row>
    <row r="253" spans="3:20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  <c r="T253" s="5"/>
    </row>
    <row r="254" spans="3:20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  <c r="T254" s="5"/>
    </row>
    <row r="255" spans="3:20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  <c r="T255" s="5"/>
    </row>
    <row r="256" spans="3:20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  <c r="T256" s="5"/>
    </row>
    <row r="257" spans="3:20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  <c r="T257" s="5"/>
    </row>
    <row r="258" spans="3:20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  <c r="T258" s="5"/>
    </row>
    <row r="259" spans="3:20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  <c r="T259" s="5"/>
    </row>
    <row r="260" spans="3:20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  <c r="T260" s="5"/>
    </row>
    <row r="261" spans="3:20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  <c r="T261" s="5"/>
    </row>
    <row r="262" spans="3:20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  <c r="T262" s="5"/>
    </row>
    <row r="263" spans="3:20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  <c r="T263" s="5"/>
    </row>
    <row r="264" spans="3:20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  <c r="T264" s="5"/>
    </row>
    <row r="265" spans="3:20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  <c r="T265" s="5"/>
    </row>
    <row r="266" spans="3:20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  <c r="T266" s="5"/>
    </row>
    <row r="267" spans="3:20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  <c r="T267" s="5"/>
    </row>
    <row r="268" spans="3:20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  <c r="T268" s="5"/>
    </row>
    <row r="269" spans="3:20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  <c r="T269" s="5"/>
    </row>
    <row r="270" spans="3:20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  <c r="T270" s="5"/>
    </row>
    <row r="271" spans="3:20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  <c r="T271" s="5"/>
    </row>
    <row r="272" spans="3:20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  <c r="T272" s="5"/>
    </row>
    <row r="273" spans="3:20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  <c r="T273" s="5"/>
    </row>
    <row r="274" spans="3:20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  <c r="T274" s="5"/>
    </row>
    <row r="275" spans="3:20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  <c r="T275" s="5"/>
    </row>
    <row r="276" spans="3:20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  <c r="T276" s="5"/>
    </row>
    <row r="277" spans="3:20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  <c r="T277" s="5"/>
    </row>
    <row r="278" spans="3:20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  <c r="T278" s="5"/>
    </row>
    <row r="279" spans="3:20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  <c r="T279" s="5"/>
    </row>
    <row r="280" spans="3:20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  <c r="T280" s="5"/>
    </row>
    <row r="281" spans="3:20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  <c r="T281" s="5"/>
    </row>
    <row r="282" spans="3:20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  <c r="T282" s="5"/>
    </row>
    <row r="283" spans="3:20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  <c r="T283" s="5"/>
    </row>
    <row r="284" spans="3:20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  <c r="T284" s="5"/>
    </row>
    <row r="285" spans="3:20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  <c r="T285" s="5"/>
    </row>
    <row r="286" spans="3:20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  <c r="T286" s="5"/>
    </row>
    <row r="287" spans="3:20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  <c r="T287" s="5"/>
    </row>
    <row r="288" spans="3:20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  <c r="T288" s="5"/>
    </row>
    <row r="289" spans="3:20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  <c r="T289" s="5"/>
    </row>
    <row r="290" spans="3:20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  <c r="T290" s="5"/>
    </row>
    <row r="291" spans="3:20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  <c r="T291" s="5"/>
    </row>
    <row r="292" spans="3:20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  <c r="T292" s="5"/>
    </row>
    <row r="293" spans="3:20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  <c r="T293" s="5"/>
    </row>
    <row r="294" spans="3:20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  <c r="T294" s="5"/>
    </row>
    <row r="295" spans="3:20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  <c r="T295" s="5"/>
    </row>
    <row r="296" spans="3:20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  <c r="T296" s="5"/>
    </row>
    <row r="297" spans="3:20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  <c r="T297" s="5"/>
    </row>
    <row r="298" spans="3:20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  <c r="T298" s="5"/>
    </row>
    <row r="299" spans="3:20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  <c r="T299" s="5"/>
    </row>
    <row r="300" spans="3:20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  <c r="T300" s="5"/>
    </row>
    <row r="301" spans="3:20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  <c r="T301" s="5"/>
    </row>
    <row r="302" spans="3:20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  <c r="T302" s="5"/>
    </row>
    <row r="303" spans="3:20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  <c r="T303" s="5"/>
    </row>
    <row r="304" spans="3:20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  <c r="T304" s="5"/>
    </row>
    <row r="305" spans="3:20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  <c r="T305" s="5"/>
    </row>
    <row r="306" spans="3:20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  <c r="T306" s="5"/>
    </row>
    <row r="307" spans="3:20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  <c r="T307" s="5"/>
    </row>
    <row r="308" spans="3:20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  <c r="T308" s="5"/>
    </row>
    <row r="309" spans="3:20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  <c r="T309" s="5"/>
    </row>
    <row r="310" spans="3:20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  <c r="T310" s="5"/>
    </row>
    <row r="311" spans="3:20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  <c r="T311" s="5"/>
    </row>
    <row r="312" spans="3:20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  <c r="T312" s="5"/>
    </row>
    <row r="313" spans="3:20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  <c r="T313" s="5"/>
    </row>
    <row r="314" spans="3:20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  <c r="T314" s="5"/>
    </row>
    <row r="315" spans="3:20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  <c r="T315" s="5"/>
    </row>
    <row r="316" spans="3:20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  <c r="T316" s="5"/>
    </row>
    <row r="317" spans="3:20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  <c r="T317" s="5"/>
    </row>
    <row r="318" spans="3:20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  <c r="T318" s="5"/>
    </row>
    <row r="319" spans="3:20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  <c r="T319" s="5"/>
    </row>
    <row r="320" spans="3:20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  <c r="T320" s="5"/>
    </row>
    <row r="321" spans="3:20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  <c r="T321" s="5"/>
    </row>
    <row r="322" spans="3:20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  <c r="T322" s="5"/>
    </row>
    <row r="323" spans="3:20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  <c r="T323" s="5"/>
    </row>
    <row r="324" spans="3:20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  <c r="T324" s="5"/>
    </row>
    <row r="325" spans="3:20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  <c r="T325" s="5"/>
    </row>
    <row r="326" spans="3:20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  <c r="T326" s="5"/>
    </row>
    <row r="327" spans="3:20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  <c r="T327" s="5"/>
    </row>
    <row r="328" spans="3:20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  <c r="T328" s="5"/>
    </row>
    <row r="329" spans="3:20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  <c r="T329" s="5"/>
    </row>
    <row r="330" spans="3:20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  <c r="T330" s="5"/>
    </row>
    <row r="331" spans="3:20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  <c r="T331" s="5"/>
    </row>
    <row r="332" spans="3:20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  <c r="T332" s="5"/>
    </row>
    <row r="333" spans="3:20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  <c r="T333" s="5"/>
    </row>
    <row r="334" spans="3:20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  <c r="T334" s="5"/>
    </row>
    <row r="335" spans="3:20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  <c r="T335" s="5"/>
    </row>
    <row r="336" spans="3:20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  <c r="T336" s="5"/>
    </row>
    <row r="337" spans="3:20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  <c r="T337" s="5"/>
    </row>
    <row r="338" spans="3:20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  <c r="T338" s="5"/>
    </row>
    <row r="339" spans="3:20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  <c r="T339" s="5"/>
    </row>
    <row r="340" spans="3:20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  <c r="T340" s="5"/>
    </row>
    <row r="341" spans="3:20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  <c r="T341" s="5"/>
    </row>
    <row r="342" spans="3:20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  <c r="T342" s="5"/>
    </row>
    <row r="343" spans="3:20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  <c r="T343" s="5"/>
    </row>
    <row r="344" spans="3:20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  <c r="T344" s="5"/>
    </row>
    <row r="345" spans="3:20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  <c r="T345" s="5"/>
    </row>
    <row r="346" spans="3:20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  <c r="T346" s="5"/>
    </row>
    <row r="347" spans="3:20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  <c r="T347" s="5"/>
    </row>
    <row r="348" spans="3:20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  <c r="T348" s="5"/>
    </row>
    <row r="349" spans="3:20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  <c r="T349" s="5"/>
    </row>
    <row r="350" spans="3:20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  <c r="T350" s="5"/>
    </row>
    <row r="351" spans="3:20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  <c r="T351" s="5"/>
    </row>
    <row r="352" spans="3:20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  <c r="T352" s="5"/>
    </row>
    <row r="353" spans="3:20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  <c r="T353" s="5"/>
    </row>
    <row r="354" spans="3:20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  <c r="T354" s="5"/>
    </row>
    <row r="355" spans="3:20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  <c r="T355" s="5"/>
    </row>
    <row r="356" spans="3:20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  <c r="T356" s="5"/>
    </row>
    <row r="357" spans="3:20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  <c r="T357" s="5"/>
    </row>
    <row r="358" spans="3:20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  <c r="T358" s="5"/>
    </row>
    <row r="359" spans="3:20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  <c r="T359" s="5"/>
    </row>
    <row r="360" spans="3:20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  <c r="T360" s="5"/>
    </row>
    <row r="361" spans="3:20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  <c r="T361" s="5"/>
    </row>
    <row r="362" spans="3:20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  <c r="T362" s="5"/>
    </row>
    <row r="363" spans="3:20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  <c r="T363" s="5"/>
    </row>
    <row r="364" spans="3:20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  <c r="T364" s="5"/>
    </row>
    <row r="365" spans="3:20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  <c r="T365" s="5"/>
    </row>
    <row r="366" spans="3:20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  <c r="T366" s="5"/>
    </row>
    <row r="367" spans="3:20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  <c r="T367" s="5"/>
    </row>
    <row r="368" spans="3:20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  <c r="T368" s="5"/>
    </row>
    <row r="369" spans="3:20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  <c r="T369" s="5"/>
    </row>
    <row r="370" spans="3:20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  <c r="T370" s="5"/>
    </row>
    <row r="371" spans="3:20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  <c r="T371" s="5"/>
    </row>
    <row r="372" spans="3:20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  <c r="T372" s="5"/>
    </row>
    <row r="373" spans="3:20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  <c r="T373" s="5"/>
    </row>
    <row r="374" spans="3:20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  <c r="T374" s="5"/>
    </row>
    <row r="375" spans="3:20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  <c r="T375" s="5"/>
    </row>
    <row r="376" spans="3:20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  <c r="T376" s="5"/>
    </row>
    <row r="377" spans="3:20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  <c r="T377" s="5"/>
    </row>
    <row r="378" spans="3:20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  <c r="T378" s="5"/>
    </row>
    <row r="379" spans="3:20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  <c r="T379" s="5"/>
    </row>
    <row r="380" spans="3:20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  <c r="T380" s="5"/>
    </row>
    <row r="381" spans="3:20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  <c r="T381" s="5"/>
    </row>
    <row r="382" spans="3:20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  <c r="T382" s="5"/>
    </row>
    <row r="383" spans="3:20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  <c r="T383" s="5"/>
    </row>
    <row r="384" spans="3:20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  <c r="T384" s="5"/>
    </row>
    <row r="385" spans="3:20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  <c r="T385" s="5"/>
    </row>
    <row r="386" spans="3:20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  <c r="T386" s="5"/>
    </row>
    <row r="387" spans="3:20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  <c r="T387" s="5"/>
    </row>
    <row r="388" spans="3:20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  <c r="T388" s="5"/>
    </row>
    <row r="389" spans="3:20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  <c r="T389" s="5"/>
    </row>
    <row r="390" spans="3:20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  <c r="T390" s="5"/>
    </row>
    <row r="391" spans="3:20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  <c r="T391" s="5"/>
    </row>
    <row r="392" spans="3:20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  <c r="T392" s="5"/>
    </row>
    <row r="393" spans="3:20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  <c r="T393" s="5"/>
    </row>
    <row r="394" spans="3:20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  <c r="T394" s="5"/>
    </row>
    <row r="395" spans="3:20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  <c r="T395" s="5"/>
    </row>
    <row r="396" spans="3:20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  <c r="T396" s="5"/>
    </row>
    <row r="397" spans="3:20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  <c r="T397" s="5"/>
    </row>
    <row r="398" spans="3:20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  <c r="T398" s="5"/>
    </row>
    <row r="399" spans="3:20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  <c r="T399" s="5"/>
    </row>
    <row r="400" spans="3:20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  <c r="T400" s="5"/>
    </row>
    <row r="401" spans="3:20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  <c r="T401" s="5"/>
    </row>
    <row r="402" spans="3:20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  <c r="T402" s="5"/>
    </row>
    <row r="403" spans="3:20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  <c r="T403" s="5"/>
    </row>
    <row r="404" spans="3:20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  <c r="T404" s="5"/>
    </row>
    <row r="405" spans="3:20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  <c r="T405" s="5"/>
    </row>
    <row r="406" spans="3:20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  <c r="T406" s="5"/>
    </row>
    <row r="407" spans="3:20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  <c r="T407" s="5"/>
    </row>
    <row r="408" spans="3:20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  <c r="T408" s="5"/>
    </row>
    <row r="409" spans="3:20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  <c r="T409" s="5"/>
    </row>
    <row r="410" spans="3:20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  <c r="T410" s="5"/>
    </row>
    <row r="411" spans="3:20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  <c r="T411" s="5"/>
    </row>
    <row r="412" spans="3:20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  <c r="T412" s="5"/>
    </row>
    <row r="413" spans="3:20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  <c r="T413" s="5"/>
    </row>
    <row r="414" spans="3:20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  <c r="T414" s="5"/>
    </row>
    <row r="415" spans="3:20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  <c r="T415" s="5"/>
    </row>
    <row r="416" spans="3:20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  <c r="T416" s="5"/>
    </row>
    <row r="417" spans="3:20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  <c r="T417" s="5"/>
    </row>
    <row r="418" spans="3:20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  <c r="T418" s="5"/>
    </row>
    <row r="419" spans="3:20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  <c r="T419" s="5"/>
    </row>
    <row r="420" spans="3:20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  <c r="T420" s="5"/>
    </row>
    <row r="421" spans="3:20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  <c r="T421" s="5"/>
    </row>
    <row r="422" spans="3:20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  <c r="T422" s="5"/>
    </row>
    <row r="423" spans="3:20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  <c r="T423" s="5"/>
    </row>
    <row r="424" spans="3:20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  <c r="T424" s="5"/>
    </row>
    <row r="425" spans="3:20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  <c r="T425" s="5"/>
    </row>
    <row r="426" spans="3:20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  <c r="T426" s="5"/>
    </row>
    <row r="427" spans="3:20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  <c r="T427" s="5"/>
    </row>
    <row r="428" spans="3:20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  <c r="T428" s="5"/>
    </row>
    <row r="429" spans="3:20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  <c r="T429" s="5"/>
    </row>
    <row r="430" spans="3:20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  <c r="T430" s="5"/>
    </row>
    <row r="431" spans="3:20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  <c r="T431" s="5"/>
    </row>
    <row r="432" spans="3:20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  <c r="T432" s="5"/>
    </row>
    <row r="433" spans="3:20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  <c r="T433" s="5"/>
    </row>
    <row r="434" spans="3:20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  <c r="T434" s="5"/>
    </row>
    <row r="435" spans="3:20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  <c r="T435" s="5"/>
    </row>
    <row r="436" spans="3:20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  <c r="T436" s="5"/>
    </row>
    <row r="437" spans="3:20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  <c r="T437" s="5"/>
    </row>
    <row r="438" spans="3:20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  <c r="T438" s="5"/>
    </row>
    <row r="439" spans="3:20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  <c r="T439" s="5"/>
    </row>
    <row r="440" spans="3:20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  <c r="T440" s="5"/>
    </row>
    <row r="441" spans="3:20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  <c r="T441" s="5"/>
    </row>
    <row r="442" spans="3:20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  <c r="T442" s="5"/>
    </row>
    <row r="443" spans="3:20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  <c r="T443" s="5"/>
    </row>
    <row r="444" spans="3:20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  <c r="T444" s="5"/>
    </row>
    <row r="445" spans="3:20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  <c r="T445" s="5"/>
    </row>
    <row r="446" spans="3:20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  <c r="T446" s="5"/>
    </row>
    <row r="447" spans="3:20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  <c r="T447" s="5"/>
    </row>
    <row r="448" spans="3:20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  <c r="T448" s="5"/>
    </row>
    <row r="449" spans="3:20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  <c r="T449" s="5"/>
    </row>
    <row r="450" spans="3:20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  <c r="T450" s="5"/>
    </row>
    <row r="451" spans="3:20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  <c r="T451" s="5"/>
    </row>
    <row r="452" spans="3:20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  <c r="T452" s="5"/>
    </row>
    <row r="453" spans="3:20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  <c r="T453" s="5"/>
    </row>
    <row r="454" spans="3:20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  <c r="T454" s="5"/>
    </row>
    <row r="455" spans="3:20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  <c r="T455" s="5"/>
    </row>
    <row r="456" spans="3:20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  <c r="T456" s="5"/>
    </row>
    <row r="457" spans="3:20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  <c r="T457" s="5"/>
    </row>
    <row r="458" spans="3:20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  <c r="T458" s="5"/>
    </row>
    <row r="459" spans="3:20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  <c r="T459" s="5"/>
    </row>
    <row r="460" spans="3:20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  <c r="T460" s="5"/>
    </row>
    <row r="461" spans="3:20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  <c r="T461" s="5"/>
    </row>
    <row r="462" spans="3:20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  <c r="T462" s="5"/>
    </row>
    <row r="463" spans="3:20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  <c r="T463" s="5"/>
    </row>
    <row r="464" spans="3:20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  <c r="T464" s="5"/>
    </row>
    <row r="465" spans="3:20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  <c r="T465" s="5"/>
    </row>
    <row r="466" spans="3:20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  <c r="T466" s="5"/>
    </row>
    <row r="467" spans="3:20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  <c r="T467" s="5"/>
    </row>
    <row r="468" spans="3:20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  <c r="T468" s="5"/>
    </row>
    <row r="469" spans="3:20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  <c r="T469" s="5"/>
    </row>
    <row r="470" spans="3:20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  <c r="T470" s="5"/>
    </row>
    <row r="471" spans="3:20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  <c r="T471" s="5"/>
    </row>
    <row r="472" spans="3:20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  <c r="T472" s="5"/>
    </row>
    <row r="473" spans="3:20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  <c r="T473" s="5"/>
    </row>
    <row r="474" spans="3:20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  <c r="T474" s="5"/>
    </row>
    <row r="475" spans="3:20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  <c r="T475" s="5"/>
    </row>
    <row r="476" spans="3:20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  <c r="T476" s="5"/>
    </row>
    <row r="477" spans="3:20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  <c r="T477" s="5"/>
    </row>
    <row r="478" spans="3:20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  <c r="T478" s="5"/>
    </row>
    <row r="479" spans="3:20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  <c r="T479" s="5"/>
    </row>
    <row r="480" spans="3:20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  <c r="T480" s="5"/>
    </row>
    <row r="481" spans="3:20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  <c r="T481" s="5"/>
    </row>
    <row r="482" spans="3:20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  <c r="T482" s="5"/>
    </row>
    <row r="483" spans="3:20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  <c r="T483" s="5"/>
    </row>
    <row r="484" spans="3:20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  <c r="T484" s="5"/>
    </row>
    <row r="485" spans="3:20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  <c r="T485" s="5"/>
    </row>
    <row r="486" spans="3:20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  <c r="T486" s="5"/>
    </row>
    <row r="487" spans="3:20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  <c r="T487" s="5"/>
    </row>
    <row r="488" spans="3:20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  <c r="T488" s="5"/>
    </row>
    <row r="489" spans="3:20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  <c r="T489" s="5"/>
    </row>
    <row r="490" spans="3:20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  <c r="T490" s="5"/>
    </row>
    <row r="491" spans="3:20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  <c r="T491" s="5"/>
    </row>
    <row r="492" spans="3:20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  <c r="T492" s="5"/>
    </row>
    <row r="493" spans="3:20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  <c r="T493" s="5"/>
    </row>
    <row r="494" spans="3:20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  <c r="T494" s="5"/>
    </row>
    <row r="495" spans="3:20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  <c r="T495" s="5"/>
    </row>
    <row r="496" spans="3:20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  <c r="T496" s="5"/>
    </row>
    <row r="497" spans="3:20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  <c r="T497" s="5"/>
    </row>
    <row r="498" spans="3:20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  <c r="T498" s="5"/>
    </row>
    <row r="499" spans="3:20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  <c r="T499" s="5"/>
    </row>
    <row r="500" spans="3:20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  <c r="T500" s="5"/>
    </row>
    <row r="501" spans="3:20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  <c r="T501" s="5"/>
    </row>
    <row r="502" spans="3:20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  <c r="T502" s="5"/>
    </row>
    <row r="503" spans="3:20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  <c r="T503" s="5"/>
    </row>
    <row r="504" spans="3:20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  <c r="T504" s="5"/>
    </row>
    <row r="505" spans="3:20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  <c r="T505" s="5"/>
    </row>
    <row r="506" spans="3:20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  <c r="T506" s="5"/>
    </row>
    <row r="507" spans="3:20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  <c r="T507" s="5"/>
    </row>
    <row r="508" spans="3:20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  <c r="T508" s="5"/>
    </row>
    <row r="509" spans="3:20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  <c r="T509" s="5"/>
    </row>
    <row r="510" spans="3:20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  <c r="T510" s="5"/>
    </row>
    <row r="511" spans="3:20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  <c r="T511" s="5"/>
    </row>
    <row r="512" spans="3:20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  <c r="T512" s="5"/>
    </row>
    <row r="513" spans="3:20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  <c r="T513" s="5"/>
    </row>
    <row r="514" spans="3:20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  <c r="T514" s="5"/>
    </row>
    <row r="515" spans="3:20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  <c r="T515" s="5"/>
    </row>
    <row r="516" spans="3:20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  <c r="T516" s="5"/>
    </row>
    <row r="517" spans="3:20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  <c r="T517" s="5"/>
    </row>
    <row r="518" spans="3:20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  <c r="T518" s="5"/>
    </row>
    <row r="519" spans="3:20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  <c r="T519" s="5"/>
    </row>
    <row r="520" spans="3:20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  <c r="T520" s="5"/>
    </row>
    <row r="521" spans="3:20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  <c r="T521" s="5"/>
    </row>
    <row r="522" spans="3:20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  <c r="T522" s="5"/>
    </row>
    <row r="523" spans="3:20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  <c r="T523" s="5"/>
    </row>
    <row r="524" spans="3:20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  <c r="T524" s="5"/>
    </row>
    <row r="525" spans="3:20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  <c r="T525" s="5"/>
    </row>
    <row r="526" spans="3:20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  <c r="T526" s="5"/>
    </row>
    <row r="527" spans="3:20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  <c r="T527" s="5"/>
    </row>
    <row r="528" spans="3:20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  <c r="T528" s="5"/>
    </row>
    <row r="529" spans="3:20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  <c r="T529" s="5"/>
    </row>
    <row r="530" spans="3:20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  <c r="T530" s="5"/>
    </row>
    <row r="531" spans="3:20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  <c r="T531" s="5"/>
    </row>
    <row r="532" spans="3:20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  <c r="T532" s="5"/>
    </row>
    <row r="533" spans="3:20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  <c r="T533" s="5"/>
    </row>
    <row r="534" spans="3:20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  <c r="T534" s="5"/>
    </row>
    <row r="535" spans="3:20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  <c r="T535" s="5"/>
    </row>
    <row r="536" spans="3:20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  <c r="T536" s="5"/>
    </row>
    <row r="537" spans="3:20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  <c r="T537" s="5"/>
    </row>
    <row r="538" spans="3:20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  <c r="T538" s="5"/>
    </row>
    <row r="539" spans="3:20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  <c r="T539" s="5"/>
    </row>
    <row r="540" spans="3:20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  <c r="T540" s="5"/>
    </row>
    <row r="541" spans="3:20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  <c r="T541" s="5"/>
    </row>
    <row r="542" spans="3:20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  <c r="T542" s="5"/>
    </row>
    <row r="543" spans="3:20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  <c r="T543" s="5"/>
    </row>
    <row r="544" spans="3:20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  <c r="T544" s="5"/>
    </row>
    <row r="545" spans="3:20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  <c r="T545" s="5"/>
    </row>
    <row r="546" spans="3:20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  <c r="T546" s="5"/>
    </row>
    <row r="547" spans="3:20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  <c r="T547" s="5"/>
    </row>
    <row r="548" spans="3:20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  <c r="T548" s="5"/>
    </row>
    <row r="549" spans="3:20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  <c r="T549" s="5"/>
    </row>
    <row r="550" spans="3:20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  <c r="T550" s="5"/>
    </row>
    <row r="551" spans="3:20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  <c r="T551" s="5"/>
    </row>
    <row r="552" spans="3:20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  <c r="T552" s="5"/>
    </row>
    <row r="553" spans="3:20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  <c r="T553" s="5"/>
    </row>
    <row r="554" spans="3:20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  <c r="T554" s="5"/>
    </row>
    <row r="555" spans="3:20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  <c r="T555" s="5"/>
    </row>
    <row r="556" spans="3:20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  <c r="T556" s="5"/>
    </row>
    <row r="557" spans="3:20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  <c r="T557" s="5"/>
    </row>
    <row r="558" spans="3:20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  <c r="T558" s="5"/>
    </row>
    <row r="559" spans="3:20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  <c r="T559" s="5"/>
    </row>
    <row r="560" spans="3:20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  <c r="T560" s="5"/>
    </row>
    <row r="561" spans="3:20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  <c r="T561" s="5"/>
    </row>
    <row r="562" spans="3:20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  <c r="T562" s="5"/>
    </row>
    <row r="563" spans="3:20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  <c r="T563" s="5"/>
    </row>
    <row r="564" spans="3:20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  <c r="T564" s="5"/>
    </row>
    <row r="565" spans="3:20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  <c r="T565" s="5"/>
    </row>
    <row r="566" spans="3:20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  <c r="T566" s="5"/>
    </row>
    <row r="567" spans="3:20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  <c r="T567" s="5"/>
    </row>
    <row r="568" spans="3:20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  <c r="T568" s="5"/>
    </row>
    <row r="569" spans="3:20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  <c r="T569" s="5"/>
    </row>
    <row r="570" spans="3:20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  <c r="T570" s="5"/>
    </row>
    <row r="571" spans="3:20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  <c r="T571" s="5"/>
    </row>
    <row r="572" spans="3:20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  <c r="T572" s="5"/>
    </row>
    <row r="573" spans="3:20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  <c r="T573" s="5"/>
    </row>
    <row r="574" spans="3:20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  <c r="T574" s="5"/>
    </row>
    <row r="575" spans="3:20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  <c r="T575" s="5"/>
    </row>
    <row r="576" spans="3:20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  <c r="T576" s="5"/>
    </row>
    <row r="577" spans="3:20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  <c r="T577" s="5"/>
    </row>
    <row r="578" spans="3:20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  <c r="T578" s="5"/>
    </row>
    <row r="579" spans="3:20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  <c r="T579" s="5"/>
    </row>
    <row r="580" spans="3:20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  <c r="T580" s="5"/>
    </row>
    <row r="581" spans="3:20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  <c r="T581" s="5"/>
    </row>
    <row r="582" spans="3:20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  <c r="T582" s="5"/>
    </row>
    <row r="583" spans="3:20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  <c r="T583" s="5"/>
    </row>
    <row r="584" spans="3:20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  <c r="T584" s="5"/>
    </row>
    <row r="585" spans="3:20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  <c r="T585" s="5"/>
    </row>
    <row r="586" spans="3:20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  <c r="T586" s="5"/>
    </row>
    <row r="587" spans="3:20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  <c r="T587" s="5"/>
    </row>
    <row r="588" spans="3:20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  <c r="T588" s="5"/>
    </row>
    <row r="589" spans="3:20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  <c r="T589" s="5"/>
    </row>
    <row r="590" spans="3:20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  <c r="T590" s="5"/>
    </row>
    <row r="591" spans="3:20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  <c r="T591" s="5"/>
    </row>
    <row r="592" spans="3:20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  <c r="T592" s="5"/>
    </row>
    <row r="593" spans="3:20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  <c r="T593" s="5"/>
    </row>
    <row r="594" spans="3:20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  <c r="T594" s="5"/>
    </row>
    <row r="595" spans="3:20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  <c r="T595" s="5"/>
    </row>
    <row r="596" spans="3:20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  <c r="T596" s="5"/>
    </row>
    <row r="597" spans="3:20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  <c r="T597" s="5"/>
    </row>
    <row r="598" spans="3:20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  <c r="T598" s="5"/>
    </row>
    <row r="599" spans="3:20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  <c r="T599" s="5"/>
    </row>
    <row r="600" spans="3:20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  <c r="T600" s="5"/>
    </row>
    <row r="601" spans="3:20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  <c r="T601" s="5"/>
    </row>
    <row r="602" spans="3:20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  <c r="T602" s="5"/>
    </row>
    <row r="603" spans="3:20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  <c r="T603" s="5"/>
    </row>
    <row r="604" spans="3:20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  <c r="T604" s="5"/>
    </row>
    <row r="605" spans="3:20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  <c r="T605" s="5"/>
    </row>
    <row r="606" spans="3:20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  <c r="T606" s="5"/>
    </row>
    <row r="607" spans="3:20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  <c r="T607" s="5"/>
    </row>
    <row r="608" spans="3:20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  <c r="T608" s="5"/>
    </row>
    <row r="609" spans="3:20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  <c r="T609" s="5"/>
    </row>
    <row r="610" spans="3:20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  <c r="T610" s="5"/>
    </row>
    <row r="611" spans="3:20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  <c r="T611" s="5"/>
    </row>
    <row r="612" spans="3:20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  <c r="T612" s="5"/>
    </row>
    <row r="613" spans="3:20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  <c r="T613" s="5"/>
    </row>
    <row r="614" spans="3:20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  <c r="T614" s="5"/>
    </row>
    <row r="615" spans="3:20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  <c r="T615" s="5"/>
    </row>
    <row r="616" spans="3:20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  <c r="T616" s="5"/>
    </row>
    <row r="617" spans="3:20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  <c r="T617" s="5"/>
    </row>
    <row r="618" spans="3:20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  <c r="T618" s="5"/>
    </row>
    <row r="619" spans="3:20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  <c r="T619" s="5"/>
    </row>
    <row r="620" spans="3:20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  <c r="T620" s="5"/>
    </row>
    <row r="621" spans="3:20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  <c r="T621" s="5"/>
    </row>
    <row r="622" spans="3:20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  <c r="T622" s="5"/>
    </row>
    <row r="623" spans="3:20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  <c r="T623" s="5"/>
    </row>
    <row r="624" spans="3:20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  <c r="T624" s="5"/>
    </row>
    <row r="625" spans="3:20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  <c r="T625" s="5"/>
    </row>
    <row r="626" spans="3:20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  <c r="T626" s="5"/>
    </row>
    <row r="627" spans="3:20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  <c r="T627" s="5"/>
    </row>
    <row r="628" spans="3:20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  <c r="T628" s="5"/>
    </row>
    <row r="629" spans="3:20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  <c r="T629" s="5"/>
    </row>
    <row r="630" spans="3:20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  <c r="T630" s="5"/>
    </row>
    <row r="631" spans="3:20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  <c r="T631" s="5"/>
    </row>
    <row r="632" spans="3:20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  <c r="T632" s="5"/>
    </row>
    <row r="633" spans="3:20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  <c r="T633" s="5"/>
    </row>
    <row r="634" spans="3:20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  <c r="T634" s="5"/>
    </row>
    <row r="635" spans="3:20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  <c r="T635" s="5"/>
    </row>
    <row r="636" spans="3:20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  <c r="T636" s="5"/>
    </row>
    <row r="637" spans="3:20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  <c r="T637" s="5"/>
    </row>
    <row r="638" spans="3:20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  <c r="T638" s="5"/>
    </row>
    <row r="639" spans="3:20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  <c r="T639" s="5"/>
    </row>
    <row r="640" spans="3:20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  <c r="T640" s="5"/>
    </row>
    <row r="641" spans="3:20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  <c r="T641" s="5"/>
    </row>
    <row r="642" spans="3:20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  <c r="T642" s="5"/>
    </row>
    <row r="643" spans="3:20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  <c r="T643" s="5"/>
    </row>
    <row r="644" spans="3:20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  <c r="T644" s="5"/>
    </row>
    <row r="645" spans="3:20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  <c r="T645" s="5"/>
    </row>
    <row r="646" spans="3:20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  <c r="T646" s="5"/>
    </row>
    <row r="647" spans="3:20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  <c r="T647" s="5"/>
    </row>
    <row r="648" spans="3:20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  <c r="T648" s="5"/>
    </row>
    <row r="649" spans="3:20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  <c r="T649" s="5"/>
    </row>
    <row r="650" spans="3:20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  <c r="T650" s="5"/>
    </row>
    <row r="651" spans="3:20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  <c r="T651" s="5"/>
    </row>
    <row r="652" spans="3:20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  <c r="T652" s="5"/>
    </row>
    <row r="653" spans="3:20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  <c r="T653" s="5"/>
    </row>
    <row r="654" spans="3:20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  <c r="T654" s="5"/>
    </row>
    <row r="655" spans="3:20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  <c r="T655" s="5"/>
    </row>
    <row r="656" spans="3:20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  <c r="T656" s="5"/>
    </row>
    <row r="657" spans="3:20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  <c r="T657" s="5"/>
    </row>
    <row r="658" spans="3:20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  <c r="T658" s="5"/>
    </row>
    <row r="659" spans="3:20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  <c r="T659" s="5"/>
    </row>
    <row r="660" spans="3:20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  <c r="T660" s="5"/>
    </row>
    <row r="661" spans="3:20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  <c r="T661" s="5"/>
    </row>
    <row r="662" spans="3:20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  <c r="T662" s="5"/>
    </row>
    <row r="663" spans="3:20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  <c r="T663" s="5"/>
    </row>
    <row r="664" spans="3:20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  <c r="T664" s="5"/>
    </row>
    <row r="665" spans="3:20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  <c r="T665" s="5"/>
    </row>
    <row r="666" spans="3:20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  <c r="T666" s="5"/>
    </row>
    <row r="667" spans="3:20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  <c r="T667" s="5"/>
    </row>
    <row r="668" spans="3:20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  <c r="T668" s="5"/>
    </row>
    <row r="669" spans="3:20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  <c r="T669" s="5"/>
    </row>
    <row r="670" spans="3:20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  <c r="T670" s="5"/>
    </row>
    <row r="671" spans="3:20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  <c r="T671" s="5"/>
    </row>
    <row r="672" spans="3:20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  <c r="T672" s="5"/>
    </row>
    <row r="673" spans="3:20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  <c r="T673" s="5"/>
    </row>
    <row r="674" spans="3:20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  <c r="T674" s="5"/>
    </row>
    <row r="675" spans="3:20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  <c r="T675" s="5"/>
    </row>
    <row r="676" spans="3:20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  <c r="T676" s="5"/>
    </row>
    <row r="677" spans="3:20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  <c r="T677" s="5"/>
    </row>
    <row r="678" spans="3:20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  <c r="T678" s="5"/>
    </row>
    <row r="679" spans="3:20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  <c r="T679" s="5"/>
    </row>
    <row r="680" spans="3:20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  <c r="T680" s="5"/>
    </row>
    <row r="681" spans="3:20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  <c r="T681" s="5"/>
    </row>
    <row r="682" spans="3:20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  <c r="T682" s="5"/>
    </row>
    <row r="683" spans="3:20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  <c r="T683" s="5"/>
    </row>
    <row r="684" spans="3:20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  <c r="T684" s="5"/>
    </row>
    <row r="685" spans="3:20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  <c r="T685" s="5"/>
    </row>
    <row r="686" spans="3:20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  <c r="T686" s="5"/>
    </row>
    <row r="687" spans="3:20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  <c r="T687" s="5"/>
    </row>
    <row r="688" spans="3:20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  <c r="T688" s="5"/>
    </row>
    <row r="689" spans="3:20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  <c r="T689" s="5"/>
    </row>
    <row r="690" spans="3:20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  <c r="T690" s="5"/>
    </row>
    <row r="691" spans="3:20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  <c r="T691" s="5"/>
    </row>
    <row r="692" spans="3:20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  <c r="T692" s="5"/>
    </row>
    <row r="693" spans="3:20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  <c r="T693" s="5"/>
    </row>
    <row r="694" spans="3:20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  <c r="T694" s="5"/>
    </row>
    <row r="695" spans="3:20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  <c r="T695" s="5"/>
    </row>
    <row r="696" spans="3:20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  <c r="T696" s="5"/>
    </row>
    <row r="697" spans="3:20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  <c r="T697" s="5"/>
    </row>
    <row r="698" spans="3:20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  <c r="T698" s="5"/>
    </row>
    <row r="699" spans="3:20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  <c r="T699" s="5"/>
    </row>
    <row r="700" spans="3:20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  <c r="T700" s="5"/>
    </row>
    <row r="701" spans="3:20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  <c r="T701" s="5"/>
    </row>
    <row r="702" spans="3:20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  <c r="T702" s="5"/>
    </row>
    <row r="703" spans="3:20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  <c r="T703" s="5"/>
    </row>
    <row r="704" spans="3:20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  <c r="T704" s="5"/>
    </row>
    <row r="705" spans="3:20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  <c r="T705" s="5"/>
    </row>
    <row r="706" spans="3:20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  <c r="T706" s="5"/>
    </row>
    <row r="707" spans="3:20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  <c r="T707" s="5"/>
    </row>
    <row r="708" spans="3:20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  <c r="T708" s="5"/>
    </row>
    <row r="709" spans="3:20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  <c r="T709" s="5"/>
    </row>
    <row r="710" spans="3:20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  <c r="T710" s="5"/>
    </row>
    <row r="711" spans="3:20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  <c r="T711" s="5"/>
    </row>
    <row r="712" spans="3:20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  <c r="T712" s="5"/>
    </row>
    <row r="713" spans="3:20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  <c r="T713" s="5"/>
    </row>
    <row r="714" spans="3:20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  <c r="T714" s="5"/>
    </row>
    <row r="715" spans="3:20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  <c r="T715" s="5"/>
    </row>
    <row r="716" spans="3:20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  <c r="T716" s="5"/>
    </row>
    <row r="717" spans="3:20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  <c r="T717" s="5"/>
    </row>
    <row r="718" spans="3:20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  <c r="T718" s="5"/>
    </row>
    <row r="719" spans="3:20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  <c r="T719" s="5"/>
    </row>
    <row r="720" spans="3:20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  <c r="T720" s="5"/>
    </row>
    <row r="721" spans="3:20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  <c r="T721" s="5"/>
    </row>
    <row r="722" spans="3:20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  <c r="T722" s="5"/>
    </row>
    <row r="723" spans="3:20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  <c r="T723" s="5"/>
    </row>
    <row r="724" spans="3:20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  <c r="T724" s="5"/>
    </row>
    <row r="725" spans="3:20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  <c r="T725" s="5"/>
    </row>
    <row r="726" spans="3:20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  <c r="T726" s="5"/>
    </row>
    <row r="727" spans="3:20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  <c r="T727" s="5"/>
    </row>
    <row r="728" spans="3:20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  <c r="T728" s="5"/>
    </row>
    <row r="729" spans="3:20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  <c r="T729" s="5"/>
    </row>
    <row r="730" spans="3:20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  <c r="T730" s="5"/>
    </row>
    <row r="731" spans="3:20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  <c r="T731" s="5"/>
    </row>
    <row r="732" spans="3:20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  <c r="T732" s="5"/>
    </row>
    <row r="733" spans="3:20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  <c r="T733" s="5"/>
    </row>
    <row r="734" spans="3:20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  <c r="T734" s="5"/>
    </row>
    <row r="735" spans="3:20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  <c r="T735" s="5"/>
    </row>
    <row r="736" spans="3:20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  <c r="T736" s="5"/>
    </row>
    <row r="737" spans="3:20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  <c r="T737" s="5"/>
    </row>
    <row r="738" spans="3:20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  <c r="T738" s="5"/>
    </row>
    <row r="739" spans="3:20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  <c r="T739" s="5"/>
    </row>
    <row r="740" spans="3:20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  <c r="T740" s="5"/>
    </row>
    <row r="741" spans="3:20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  <c r="T741" s="5"/>
    </row>
    <row r="742" spans="3:20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  <c r="T742" s="5"/>
    </row>
    <row r="743" spans="3:20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  <c r="T743" s="5"/>
    </row>
    <row r="744" spans="3:20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  <c r="T744" s="5"/>
    </row>
    <row r="745" spans="3:20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  <c r="T745" s="5"/>
    </row>
    <row r="746" spans="3:20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  <c r="T746" s="5"/>
    </row>
    <row r="747" spans="3:20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  <c r="T747" s="5"/>
    </row>
    <row r="748" spans="3:20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  <c r="T748" s="5"/>
    </row>
    <row r="749" spans="3:20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  <c r="T749" s="5"/>
    </row>
    <row r="750" spans="3:20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  <c r="T750" s="5"/>
    </row>
    <row r="751" spans="3:20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  <c r="T751" s="5"/>
    </row>
    <row r="752" spans="3:20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  <c r="T752" s="5"/>
    </row>
    <row r="753" spans="3:20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  <c r="T753" s="5"/>
    </row>
    <row r="754" spans="3:20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  <c r="T754" s="5"/>
    </row>
    <row r="755" spans="3:20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  <c r="T755" s="5"/>
    </row>
    <row r="756" spans="3:20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  <c r="T756" s="5"/>
    </row>
    <row r="757" spans="3:20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  <c r="T757" s="5"/>
    </row>
    <row r="758" spans="3:20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  <c r="T758" s="5"/>
    </row>
    <row r="759" spans="3:20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  <c r="T759" s="5"/>
    </row>
    <row r="760" spans="3:20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  <c r="T760" s="5"/>
    </row>
    <row r="761" spans="3:20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  <c r="T761" s="5"/>
    </row>
    <row r="762" spans="3:20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  <c r="T762" s="5"/>
    </row>
    <row r="763" spans="3:20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  <c r="T763" s="5"/>
    </row>
    <row r="764" spans="3:20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  <c r="T764" s="5"/>
    </row>
    <row r="765" spans="3:20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  <c r="T765" s="5"/>
    </row>
    <row r="766" spans="3:20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  <c r="T766" s="5"/>
    </row>
    <row r="767" spans="3:20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  <c r="T767" s="5"/>
    </row>
    <row r="768" spans="3:20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  <c r="T768" s="5"/>
    </row>
    <row r="769" spans="3:20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  <c r="T769" s="5"/>
    </row>
    <row r="770" spans="3:20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  <c r="T770" s="5"/>
    </row>
    <row r="771" spans="3:20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  <c r="T771" s="5"/>
    </row>
    <row r="772" spans="3:20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  <c r="T772" s="5"/>
    </row>
    <row r="773" spans="3:20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  <c r="T773" s="5"/>
    </row>
    <row r="774" spans="3:20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  <c r="T774" s="5"/>
    </row>
    <row r="775" spans="3:20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  <c r="T775" s="5"/>
    </row>
    <row r="776" spans="3:20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  <c r="T776" s="5"/>
    </row>
    <row r="777" spans="3:20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  <c r="T777" s="5"/>
    </row>
    <row r="778" spans="3:20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  <c r="T778" s="5"/>
    </row>
    <row r="779" spans="3:20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  <c r="T779" s="5"/>
    </row>
    <row r="780" spans="3:20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  <c r="T780" s="5"/>
    </row>
    <row r="781" spans="3:20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  <c r="T781" s="5"/>
    </row>
    <row r="782" spans="3:20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  <c r="T782" s="5"/>
    </row>
    <row r="783" spans="3:20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  <c r="T783" s="5"/>
    </row>
    <row r="784" spans="3:20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  <c r="T784" s="5"/>
    </row>
    <row r="785" spans="3:20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  <c r="T785" s="5"/>
    </row>
    <row r="786" spans="3:20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  <c r="T786" s="5"/>
    </row>
    <row r="787" spans="3:20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  <c r="T787" s="5"/>
    </row>
    <row r="788" spans="3:20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  <c r="T788" s="5"/>
    </row>
    <row r="789" spans="3:20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  <c r="T789" s="5"/>
    </row>
    <row r="790" spans="3:20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  <c r="T790" s="5"/>
    </row>
    <row r="791" spans="3:20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  <c r="T791" s="5"/>
    </row>
    <row r="792" spans="3:20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  <c r="T792" s="5"/>
    </row>
    <row r="793" spans="3:20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  <c r="T793" s="5"/>
    </row>
    <row r="794" spans="3:20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  <c r="T794" s="5"/>
    </row>
    <row r="795" spans="3:20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  <c r="T795" s="5"/>
    </row>
    <row r="796" spans="3:20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  <c r="T796" s="5"/>
    </row>
    <row r="797" spans="3:20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  <c r="T797" s="5"/>
    </row>
    <row r="798" spans="3:20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  <c r="T798" s="5"/>
    </row>
    <row r="799" spans="3:20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  <c r="T799" s="5"/>
    </row>
    <row r="800" spans="3:20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  <c r="T800" s="5"/>
    </row>
    <row r="801" spans="3:20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  <c r="T801" s="5"/>
    </row>
    <row r="802" spans="3:20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  <c r="T802" s="5"/>
    </row>
    <row r="803" spans="3:20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  <c r="T803" s="5"/>
    </row>
    <row r="804" spans="3:20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  <c r="T804" s="5"/>
    </row>
    <row r="805" spans="3:20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  <c r="T805" s="5"/>
    </row>
    <row r="806" spans="3:20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  <c r="T806" s="5"/>
    </row>
    <row r="807" spans="3:20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  <c r="T807" s="5"/>
    </row>
    <row r="808" spans="3:20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  <c r="T808" s="5"/>
    </row>
    <row r="809" spans="3:20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  <c r="T809" s="5"/>
    </row>
    <row r="810" spans="3:20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  <c r="T810" s="5"/>
    </row>
    <row r="811" spans="3:20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  <c r="T811" s="5"/>
    </row>
    <row r="812" spans="3:20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  <c r="T812" s="5"/>
    </row>
    <row r="813" spans="3:20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  <c r="T813" s="5"/>
    </row>
    <row r="814" spans="3:20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  <c r="T814" s="5"/>
    </row>
    <row r="815" spans="3:20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  <c r="T815" s="5"/>
    </row>
    <row r="816" spans="3:20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  <c r="T816" s="5"/>
    </row>
    <row r="817" spans="3:20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  <c r="T817" s="5"/>
    </row>
    <row r="818" spans="3:20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  <c r="T818" s="5"/>
    </row>
    <row r="819" spans="3:20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  <c r="T819" s="5"/>
    </row>
    <row r="820" spans="3:20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  <c r="T820" s="5"/>
    </row>
    <row r="821" spans="3:20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  <c r="T821" s="5"/>
    </row>
    <row r="822" spans="3:20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  <c r="T822" s="5"/>
    </row>
    <row r="823" spans="3:20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  <c r="T823" s="5"/>
    </row>
    <row r="824" spans="3:20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  <c r="T824" s="5"/>
    </row>
    <row r="825" spans="3:20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  <c r="T825" s="5"/>
    </row>
    <row r="826" spans="3:20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  <c r="T826" s="5"/>
    </row>
    <row r="827" spans="3:20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  <c r="T827" s="5"/>
    </row>
    <row r="828" spans="3:20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  <c r="T828" s="5"/>
    </row>
    <row r="829" spans="3:20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  <c r="T829" s="5"/>
    </row>
    <row r="830" spans="3:20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  <c r="T830" s="5"/>
    </row>
    <row r="831" spans="3:20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  <c r="T831" s="5"/>
    </row>
    <row r="832" spans="3:20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  <c r="T832" s="5"/>
    </row>
    <row r="833" spans="3:20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  <c r="T833" s="5"/>
    </row>
    <row r="834" spans="3:20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  <c r="T834" s="5"/>
    </row>
    <row r="835" spans="3:20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  <c r="T835" s="5"/>
    </row>
    <row r="836" spans="3:20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  <c r="T836" s="5"/>
    </row>
    <row r="837" spans="3:20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  <c r="T837" s="5"/>
    </row>
    <row r="838" spans="3:20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  <c r="T838" s="5"/>
    </row>
    <row r="839" spans="3:20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  <c r="T839" s="5"/>
    </row>
    <row r="840" spans="3:20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  <c r="T840" s="5"/>
    </row>
    <row r="841" spans="3:20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  <c r="T841" s="5"/>
    </row>
    <row r="842" spans="3:20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  <c r="T842" s="5"/>
    </row>
    <row r="843" spans="3:20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  <c r="T843" s="5"/>
    </row>
    <row r="844" spans="3:20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  <c r="T844" s="5"/>
    </row>
    <row r="845" spans="3:20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  <c r="T845" s="5"/>
    </row>
    <row r="846" spans="3:20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  <c r="T846" s="5"/>
    </row>
    <row r="847" spans="3:20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  <c r="T847" s="5"/>
    </row>
    <row r="848" spans="3:20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  <c r="T848" s="5"/>
    </row>
    <row r="849" spans="3:20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  <c r="T849" s="5"/>
    </row>
    <row r="850" spans="3:20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  <c r="T850" s="5"/>
    </row>
    <row r="851" spans="3:20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  <c r="T851" s="5"/>
    </row>
    <row r="852" spans="3:20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  <c r="T852" s="5"/>
    </row>
    <row r="853" spans="3:20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  <c r="T853" s="5"/>
    </row>
    <row r="854" spans="3:20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  <c r="T854" s="5"/>
    </row>
    <row r="855" spans="3:20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  <c r="T855" s="5"/>
    </row>
    <row r="856" spans="3:20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  <c r="T856" s="5"/>
    </row>
    <row r="857" spans="3:20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  <c r="T857" s="5"/>
    </row>
    <row r="858" spans="3:20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  <c r="T858" s="5"/>
    </row>
    <row r="859" spans="3:20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  <c r="T859" s="5"/>
    </row>
    <row r="860" spans="3:20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  <c r="T860" s="5"/>
    </row>
    <row r="861" spans="3:20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  <c r="T861" s="5"/>
    </row>
    <row r="862" spans="3:20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  <c r="T862" s="5"/>
    </row>
    <row r="863" spans="3:20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  <c r="T863" s="5"/>
    </row>
    <row r="864" spans="3:20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  <c r="T864" s="5"/>
    </row>
    <row r="865" spans="3:20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  <c r="T865" s="5"/>
    </row>
    <row r="866" spans="3:20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  <c r="T866" s="5"/>
    </row>
    <row r="867" spans="3:20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  <c r="T867" s="5"/>
    </row>
    <row r="868" spans="3:20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  <c r="T868" s="5"/>
    </row>
    <row r="869" spans="3:20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  <c r="T869" s="5"/>
    </row>
    <row r="870" spans="3:20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  <c r="T870" s="5"/>
    </row>
    <row r="871" spans="3:20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  <c r="T871" s="5"/>
    </row>
    <row r="872" spans="3:20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  <c r="T872" s="5"/>
    </row>
    <row r="873" spans="3:20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  <c r="T873" s="5"/>
    </row>
    <row r="874" spans="3:20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  <c r="T874" s="5"/>
    </row>
    <row r="875" spans="3:20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  <c r="T875" s="5"/>
    </row>
    <row r="876" spans="3:20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  <c r="T876" s="5"/>
    </row>
    <row r="877" spans="3:20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  <c r="T877" s="5"/>
    </row>
    <row r="878" spans="3:20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  <c r="T878" s="5"/>
    </row>
    <row r="879" spans="3:20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  <c r="T879" s="5"/>
    </row>
    <row r="880" spans="3:20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  <c r="T880" s="5"/>
    </row>
    <row r="881" spans="3:20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  <c r="T881" s="5"/>
    </row>
    <row r="882" spans="3:20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  <c r="T882" s="5"/>
    </row>
    <row r="883" spans="3:20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  <c r="T883" s="5"/>
    </row>
    <row r="884" spans="3:20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  <c r="T884" s="5"/>
    </row>
    <row r="885" spans="3:20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  <c r="T885" s="5"/>
    </row>
    <row r="886" spans="3:20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  <c r="T886" s="5"/>
    </row>
    <row r="887" spans="3:20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  <c r="T887" s="5"/>
    </row>
    <row r="888" spans="3:20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  <c r="T888" s="5"/>
    </row>
    <row r="889" spans="3:20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  <c r="T889" s="5"/>
    </row>
    <row r="890" spans="3:20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  <c r="T890" s="5"/>
    </row>
    <row r="891" spans="3:20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  <c r="T891" s="5"/>
    </row>
    <row r="892" spans="3:20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  <c r="T892" s="5"/>
    </row>
    <row r="893" spans="3:20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  <c r="T893" s="5"/>
    </row>
    <row r="894" spans="3:20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  <c r="T894" s="5"/>
    </row>
    <row r="895" spans="3:20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  <c r="T895" s="5"/>
    </row>
    <row r="896" spans="3:20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  <c r="T896" s="5"/>
    </row>
    <row r="897" spans="3:20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  <c r="T897" s="5"/>
    </row>
    <row r="898" spans="3:20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  <c r="T898" s="5"/>
    </row>
    <row r="899" spans="3:20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  <c r="T899" s="5"/>
    </row>
    <row r="900" spans="3:20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  <c r="T900" s="5"/>
    </row>
    <row r="901" spans="3:20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  <c r="T901" s="5"/>
    </row>
    <row r="902" spans="3:20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  <c r="T902" s="5"/>
    </row>
    <row r="903" spans="3:20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  <c r="T903" s="5"/>
    </row>
    <row r="904" spans="3:20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  <c r="T904" s="5"/>
    </row>
    <row r="905" spans="3:20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  <c r="T905" s="5"/>
    </row>
    <row r="906" spans="3:20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  <c r="T906" s="5"/>
    </row>
    <row r="907" spans="3:20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  <c r="T907" s="5"/>
    </row>
    <row r="908" spans="3:20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  <c r="T908" s="5"/>
    </row>
    <row r="909" spans="3:20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  <c r="T909" s="5"/>
    </row>
    <row r="910" spans="3:20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  <c r="T910" s="5"/>
    </row>
    <row r="911" spans="3:20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  <c r="T911" s="5"/>
    </row>
    <row r="912" spans="3:20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  <c r="T912" s="5"/>
    </row>
    <row r="913" spans="3:20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  <c r="T913" s="5"/>
    </row>
    <row r="914" spans="3:20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  <c r="T914" s="5"/>
    </row>
    <row r="915" spans="3:20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  <c r="T915" s="5"/>
    </row>
    <row r="916" spans="3:20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  <c r="T916" s="5"/>
    </row>
    <row r="917" spans="3:20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  <c r="T917" s="5"/>
    </row>
    <row r="918" spans="3:20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  <c r="T918" s="5"/>
    </row>
    <row r="919" spans="3:20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  <c r="T919" s="5"/>
    </row>
    <row r="920" spans="3:20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  <c r="T920" s="5"/>
    </row>
    <row r="921" spans="3:20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  <c r="T921" s="5"/>
    </row>
    <row r="922" spans="3:20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  <c r="T922" s="5"/>
    </row>
    <row r="923" spans="3:20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  <c r="T923" s="5"/>
    </row>
    <row r="924" spans="3:20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  <c r="T924" s="5"/>
    </row>
    <row r="925" spans="3:20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  <c r="T925" s="5"/>
    </row>
    <row r="926" spans="3:20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  <c r="T926" s="5"/>
    </row>
    <row r="927" spans="3:20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  <c r="T927" s="5"/>
    </row>
    <row r="928" spans="3:20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  <c r="T928" s="5"/>
    </row>
    <row r="929" spans="3:20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  <c r="T929" s="5"/>
    </row>
    <row r="930" spans="3:20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  <c r="T930" s="5"/>
    </row>
    <row r="931" spans="3:20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  <c r="T931" s="5"/>
    </row>
    <row r="932" spans="3:20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  <c r="T932" s="5"/>
    </row>
    <row r="933" spans="3:20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  <c r="T933" s="5"/>
    </row>
    <row r="934" spans="3:20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  <c r="T934" s="5"/>
    </row>
    <row r="935" spans="3:20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  <c r="T935" s="5"/>
    </row>
    <row r="936" spans="3:20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  <c r="T936" s="5"/>
    </row>
    <row r="937" spans="3:20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  <c r="T937" s="5"/>
    </row>
    <row r="938" spans="3:20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  <c r="T938" s="5"/>
    </row>
    <row r="939" spans="3:20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  <c r="T939" s="5"/>
    </row>
    <row r="940" spans="3:20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  <c r="T940" s="5"/>
    </row>
    <row r="941" spans="3:20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  <c r="T941" s="5"/>
    </row>
    <row r="942" spans="3:20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  <c r="T942" s="5"/>
    </row>
    <row r="943" spans="3:20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  <c r="T943" s="5"/>
    </row>
    <row r="944" spans="3:20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  <c r="T944" s="5"/>
    </row>
    <row r="945" spans="3:20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  <c r="T945" s="5"/>
    </row>
    <row r="946" spans="3:20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  <c r="T946" s="5"/>
    </row>
    <row r="947" spans="3:20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  <c r="T947" s="5"/>
    </row>
    <row r="948" spans="3:20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  <c r="T948" s="5"/>
    </row>
    <row r="949" spans="3:20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  <c r="T949" s="5"/>
    </row>
    <row r="950" spans="3:20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  <c r="T950" s="5"/>
    </row>
    <row r="951" spans="3:20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  <c r="T951" s="5"/>
    </row>
    <row r="952" spans="3:20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  <c r="T952" s="5"/>
    </row>
    <row r="953" spans="3:20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  <c r="T953" s="5"/>
    </row>
    <row r="954" spans="3:20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  <c r="T954" s="5"/>
    </row>
    <row r="955" spans="3:20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  <c r="T955" s="5"/>
    </row>
    <row r="956" spans="3:20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  <c r="T956" s="5"/>
    </row>
    <row r="957" spans="3:20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  <c r="T957" s="5"/>
    </row>
    <row r="958" spans="3:20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  <c r="T958" s="5"/>
    </row>
    <row r="959" spans="3:20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  <c r="T959" s="5"/>
    </row>
    <row r="960" spans="3:20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  <c r="T960" s="5"/>
    </row>
    <row r="961" spans="3:20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  <c r="T961" s="5"/>
    </row>
    <row r="962" spans="3:20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  <c r="T962" s="5"/>
    </row>
    <row r="963" spans="3:20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  <c r="T963" s="5"/>
    </row>
    <row r="964" spans="3:20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  <c r="T964" s="5"/>
    </row>
    <row r="965" spans="3:20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  <c r="T965" s="5"/>
    </row>
    <row r="966" spans="3:20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  <c r="T966" s="5"/>
    </row>
    <row r="967" spans="3:20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  <c r="T967" s="5"/>
    </row>
    <row r="968" spans="3:20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  <c r="T968" s="5"/>
    </row>
    <row r="969" spans="3:20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  <c r="T969" s="5"/>
    </row>
    <row r="970" spans="3:20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  <c r="T970" s="5"/>
    </row>
    <row r="971" spans="3:20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  <c r="T971" s="5"/>
    </row>
    <row r="972" spans="3:20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  <c r="T972" s="5"/>
    </row>
    <row r="973" spans="3:20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  <c r="T973" s="5"/>
    </row>
    <row r="974" spans="3:20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  <c r="T974" s="5"/>
    </row>
    <row r="975" spans="3:20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  <c r="T975" s="5"/>
    </row>
    <row r="976" spans="3:20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  <c r="T976" s="5"/>
    </row>
    <row r="977" spans="3:20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  <c r="T977" s="5"/>
    </row>
    <row r="978" spans="3:20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  <c r="T978" s="5"/>
    </row>
    <row r="979" spans="3:20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  <c r="T979" s="5"/>
    </row>
    <row r="980" spans="3:20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  <c r="T980" s="5"/>
    </row>
    <row r="981" spans="3:20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  <c r="T981" s="5"/>
    </row>
    <row r="982" spans="3:20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  <c r="T982" s="5"/>
    </row>
    <row r="983" spans="3:20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  <c r="T983" s="5"/>
    </row>
    <row r="984" spans="3:20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  <c r="T984" s="5"/>
    </row>
    <row r="985" spans="3:20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  <c r="T985" s="5"/>
    </row>
    <row r="986" spans="3:20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  <c r="T986" s="5"/>
    </row>
    <row r="987" spans="3:20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  <c r="T987" s="5"/>
    </row>
    <row r="988" spans="3:20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  <c r="T988" s="5"/>
    </row>
    <row r="989" spans="3:20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  <c r="T989" s="5"/>
    </row>
    <row r="990" spans="3:20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  <c r="T990" s="5"/>
    </row>
    <row r="991" spans="3:20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  <c r="T991" s="5"/>
    </row>
    <row r="992" spans="3:20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  <c r="T992" s="5"/>
    </row>
    <row r="993" spans="3:20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  <c r="T993" s="5"/>
    </row>
    <row r="994" spans="3:20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  <c r="T994" s="5"/>
    </row>
    <row r="995" spans="3:20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  <c r="T995" s="5"/>
    </row>
    <row r="996" spans="3:20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  <c r="T996" s="5"/>
    </row>
    <row r="997" spans="3:20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  <c r="T997" s="5"/>
    </row>
    <row r="998" spans="3:20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  <c r="T998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6"/>
  <sheetViews>
    <sheetView topLeftCell="H1" workbookViewId="0">
      <selection activeCell="H19" sqref="H1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3" customWidth="1"/>
    <col min="21" max="37" width="7.625" customWidth="1"/>
  </cols>
  <sheetData>
    <row r="1" spans="1:37" ht="18.75" thickBot="1">
      <c r="A1" s="41"/>
      <c r="B1" s="437" t="s">
        <v>54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44"/>
      <c r="C2" s="144"/>
      <c r="D2" s="144"/>
      <c r="E2" s="144"/>
      <c r="F2" s="219"/>
      <c r="G2" s="144"/>
      <c r="H2" s="144"/>
      <c r="I2" s="144"/>
      <c r="J2" s="144"/>
      <c r="K2" s="144"/>
      <c r="L2" s="92"/>
      <c r="M2" s="445" t="s">
        <v>0</v>
      </c>
      <c r="N2" s="433"/>
      <c r="O2" s="434"/>
      <c r="P2" s="145" t="s">
        <v>32</v>
      </c>
      <c r="Q2" s="446" t="s">
        <v>33</v>
      </c>
      <c r="R2" s="433"/>
      <c r="S2" s="43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306" t="s">
        <v>34</v>
      </c>
      <c r="C3" s="307" t="s">
        <v>35</v>
      </c>
      <c r="D3" s="308" t="s">
        <v>36</v>
      </c>
      <c r="E3" s="309" t="s">
        <v>37</v>
      </c>
      <c r="F3" s="309" t="s">
        <v>38</v>
      </c>
      <c r="G3" s="310" t="s">
        <v>39</v>
      </c>
      <c r="H3" s="309" t="s">
        <v>40</v>
      </c>
      <c r="I3" s="309" t="s">
        <v>41</v>
      </c>
      <c r="J3" s="450" t="s">
        <v>42</v>
      </c>
      <c r="K3" s="451"/>
      <c r="L3" s="452"/>
      <c r="M3" s="311" t="s">
        <v>4</v>
      </c>
      <c r="N3" s="312" t="s">
        <v>5</v>
      </c>
      <c r="O3" s="313" t="s">
        <v>6</v>
      </c>
      <c r="P3" s="313" t="s">
        <v>4</v>
      </c>
      <c r="Q3" s="314" t="s">
        <v>8</v>
      </c>
      <c r="R3" s="315" t="s">
        <v>9</v>
      </c>
      <c r="S3" s="316" t="s">
        <v>44</v>
      </c>
    </row>
    <row r="4" spans="1:37" ht="22.5" customHeight="1">
      <c r="A4" s="10"/>
      <c r="B4" s="114">
        <v>1</v>
      </c>
      <c r="C4" s="115" t="s">
        <v>150</v>
      </c>
      <c r="D4" s="390" t="s">
        <v>152</v>
      </c>
      <c r="E4" s="391" t="s">
        <v>153</v>
      </c>
      <c r="F4" s="392" t="s">
        <v>154</v>
      </c>
      <c r="G4" s="473" t="s">
        <v>155</v>
      </c>
      <c r="H4" s="118" t="str">
        <f t="shared" ref="H4" si="0">UPPER(G4)</f>
        <v>PARTICIPAR DA OFICINA APRIMORANDO AS RESPOSTAS AOS ÓRGÃOS DE CONTROLE</v>
      </c>
      <c r="I4" s="119" t="s">
        <v>125</v>
      </c>
      <c r="J4" s="120">
        <v>45047</v>
      </c>
      <c r="K4" s="116">
        <v>22</v>
      </c>
      <c r="L4" s="121">
        <v>23</v>
      </c>
      <c r="M4" s="411"/>
      <c r="N4" s="411"/>
      <c r="O4" s="122"/>
      <c r="P4" s="123"/>
      <c r="Q4" s="412">
        <v>1591</v>
      </c>
      <c r="R4" s="470"/>
      <c r="S4" s="330">
        <f t="shared" ref="S4" si="1">M4+N4+O4+P4+Q4+R4</f>
        <v>1591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384" customFormat="1" ht="22.5" customHeight="1">
      <c r="A5" s="10"/>
      <c r="B5" s="198">
        <v>2</v>
      </c>
      <c r="C5" s="101" t="s">
        <v>151</v>
      </c>
      <c r="D5" s="462" t="s">
        <v>65</v>
      </c>
      <c r="E5" s="463" t="s">
        <v>156</v>
      </c>
      <c r="F5" s="364" t="s">
        <v>66</v>
      </c>
      <c r="G5" s="300" t="s">
        <v>157</v>
      </c>
      <c r="H5" s="196" t="str">
        <f>UPPER(G5)</f>
        <v>PARTICIPAR DO FINEP ORIENTA, VINCULADO A PRESTAÇÃO DE CONTAS DO PROJETO FINEP ONDE O HCPA É PROPONENTE E GANHADOR DE RECURSOS PARA A CONSTRUÇÃO DO ESPAÇO DE INOVAÇÃO JUNTO AO PRÉDIO DO CITI.</v>
      </c>
      <c r="I5" s="106" t="s">
        <v>178</v>
      </c>
      <c r="J5" s="107">
        <v>45047</v>
      </c>
      <c r="K5" s="104">
        <v>17</v>
      </c>
      <c r="L5" s="108">
        <v>19</v>
      </c>
      <c r="M5" s="387">
        <v>0</v>
      </c>
      <c r="N5" s="387">
        <v>351.66</v>
      </c>
      <c r="O5" s="472">
        <v>71.760000000000005</v>
      </c>
      <c r="P5" s="278"/>
      <c r="Q5" s="388">
        <v>0</v>
      </c>
      <c r="R5" s="471"/>
      <c r="S5" s="199">
        <f>M5+N5+O5+Q5+R5</f>
        <v>423.42</v>
      </c>
      <c r="T5" s="469" t="s">
        <v>179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84" customFormat="1" ht="22.5" customHeight="1">
      <c r="A6" s="10"/>
      <c r="B6" s="198">
        <v>3</v>
      </c>
      <c r="C6" s="101" t="s">
        <v>143</v>
      </c>
      <c r="D6" s="462" t="s">
        <v>152</v>
      </c>
      <c r="E6" s="463" t="s">
        <v>153</v>
      </c>
      <c r="F6" s="373" t="s">
        <v>154</v>
      </c>
      <c r="G6" s="364" t="s">
        <v>158</v>
      </c>
      <c r="H6" s="196" t="str">
        <f t="shared" ref="H6:H13" si="2">UPPER(G6)</f>
        <v>PARTICIPAÇÃO NO 56 FONAITEC.</v>
      </c>
      <c r="I6" s="106" t="s">
        <v>176</v>
      </c>
      <c r="J6" s="365">
        <v>45078</v>
      </c>
      <c r="K6" s="464">
        <v>20</v>
      </c>
      <c r="L6" s="465">
        <v>23</v>
      </c>
      <c r="M6" s="468"/>
      <c r="N6" s="468"/>
      <c r="O6" s="43"/>
      <c r="P6" s="278"/>
      <c r="Q6" s="388">
        <v>2572.4899999999998</v>
      </c>
      <c r="R6" s="471"/>
      <c r="S6" s="199">
        <f t="shared" ref="S6:S13" si="3">M6+N6+O6+Q6+R6</f>
        <v>2572.4899999999998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84" customFormat="1" ht="22.5" customHeight="1">
      <c r="A7" s="10"/>
      <c r="B7" s="198">
        <v>4</v>
      </c>
      <c r="C7" s="101" t="s">
        <v>143</v>
      </c>
      <c r="D7" s="462" t="s">
        <v>159</v>
      </c>
      <c r="E7" s="463" t="s">
        <v>160</v>
      </c>
      <c r="F7" s="364" t="s">
        <v>161</v>
      </c>
      <c r="G7" s="364" t="s">
        <v>158</v>
      </c>
      <c r="H7" s="196" t="str">
        <f t="shared" si="2"/>
        <v>PARTICIPAÇÃO NO 56 FONAITEC.</v>
      </c>
      <c r="I7" s="106" t="s">
        <v>176</v>
      </c>
      <c r="J7" s="365">
        <v>45078</v>
      </c>
      <c r="K7" s="464">
        <v>20</v>
      </c>
      <c r="L7" s="465">
        <v>23</v>
      </c>
      <c r="M7" s="468"/>
      <c r="N7" s="468"/>
      <c r="O7" s="43"/>
      <c r="P7" s="278"/>
      <c r="Q7" s="388">
        <v>2626.29</v>
      </c>
      <c r="R7" s="471"/>
      <c r="S7" s="199">
        <f t="shared" si="3"/>
        <v>2626.29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84" customFormat="1" ht="22.5" customHeight="1">
      <c r="A8" s="10"/>
      <c r="B8" s="198">
        <v>5</v>
      </c>
      <c r="C8" s="101" t="s">
        <v>144</v>
      </c>
      <c r="D8" s="104" t="s">
        <v>79</v>
      </c>
      <c r="E8" s="298" t="s">
        <v>80</v>
      </c>
      <c r="F8" s="104" t="s">
        <v>81</v>
      </c>
      <c r="G8" s="364" t="s">
        <v>162</v>
      </c>
      <c r="H8" s="196" t="str">
        <f t="shared" si="2"/>
        <v>PARTIC. AUDIÊNCIA COM O DIRETOR PROGR. DA SAES</v>
      </c>
      <c r="I8" s="106" t="s">
        <v>125</v>
      </c>
      <c r="J8" s="107">
        <v>45047</v>
      </c>
      <c r="K8" s="466">
        <v>30</v>
      </c>
      <c r="L8" s="467">
        <v>30</v>
      </c>
      <c r="M8" s="468"/>
      <c r="N8" s="468"/>
      <c r="O8" s="43"/>
      <c r="P8" s="278"/>
      <c r="Q8" s="388">
        <f>2753+957.73</f>
        <v>3710.73</v>
      </c>
      <c r="R8" s="460">
        <v>0</v>
      </c>
      <c r="S8" s="199">
        <f t="shared" si="3"/>
        <v>3710.73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84" customFormat="1" ht="22.5" customHeight="1">
      <c r="A9" s="10"/>
      <c r="B9" s="198">
        <v>6</v>
      </c>
      <c r="C9" s="101" t="s">
        <v>145</v>
      </c>
      <c r="D9" s="462" t="s">
        <v>163</v>
      </c>
      <c r="E9" s="463" t="s">
        <v>164</v>
      </c>
      <c r="F9" s="369" t="s">
        <v>165</v>
      </c>
      <c r="G9" s="364" t="s">
        <v>162</v>
      </c>
      <c r="H9" s="196" t="str">
        <f t="shared" si="2"/>
        <v>PARTIC. AUDIÊNCIA COM O DIRETOR PROGR. DA SAES</v>
      </c>
      <c r="I9" s="106" t="s">
        <v>125</v>
      </c>
      <c r="J9" s="107">
        <v>45047</v>
      </c>
      <c r="K9" s="466">
        <v>30</v>
      </c>
      <c r="L9" s="467">
        <v>30</v>
      </c>
      <c r="M9" s="468"/>
      <c r="N9" s="468"/>
      <c r="O9" s="43"/>
      <c r="P9" s="278"/>
      <c r="Q9" s="388">
        <f>957.73+1215.27</f>
        <v>2173</v>
      </c>
      <c r="R9" s="460">
        <v>0</v>
      </c>
      <c r="S9" s="199">
        <f t="shared" si="3"/>
        <v>2173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84" customFormat="1" ht="22.5" customHeight="1">
      <c r="A10" s="10"/>
      <c r="B10" s="198">
        <v>7</v>
      </c>
      <c r="C10" s="101" t="s">
        <v>146</v>
      </c>
      <c r="D10" s="462" t="s">
        <v>166</v>
      </c>
      <c r="E10" s="463" t="s">
        <v>167</v>
      </c>
      <c r="F10" s="364" t="s">
        <v>168</v>
      </c>
      <c r="G10" s="364" t="s">
        <v>169</v>
      </c>
      <c r="H10" s="196" t="str">
        <f t="shared" si="2"/>
        <v>PARTICIPAÇÃO DA FEIRA HOSPITALAR 2023</v>
      </c>
      <c r="I10" s="106" t="s">
        <v>177</v>
      </c>
      <c r="J10" s="107">
        <v>45047</v>
      </c>
      <c r="K10" s="466">
        <v>23</v>
      </c>
      <c r="L10" s="467">
        <v>23</v>
      </c>
      <c r="M10" s="468"/>
      <c r="N10" s="468"/>
      <c r="O10" s="43"/>
      <c r="P10" s="278"/>
      <c r="Q10" s="388">
        <v>3670.56</v>
      </c>
      <c r="R10" s="460">
        <v>0</v>
      </c>
      <c r="S10" s="199">
        <f t="shared" si="3"/>
        <v>3670.56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84" customFormat="1" ht="22.5" customHeight="1">
      <c r="A11" s="10"/>
      <c r="B11" s="198">
        <v>8</v>
      </c>
      <c r="C11" s="101" t="s">
        <v>147</v>
      </c>
      <c r="D11" s="462" t="s">
        <v>170</v>
      </c>
      <c r="E11" s="463" t="s">
        <v>171</v>
      </c>
      <c r="F11" s="369" t="s">
        <v>172</v>
      </c>
      <c r="G11" s="364" t="s">
        <v>169</v>
      </c>
      <c r="H11" s="196" t="str">
        <f t="shared" si="2"/>
        <v>PARTICIPAÇÃO DA FEIRA HOSPITALAR 2023</v>
      </c>
      <c r="I11" s="106" t="s">
        <v>177</v>
      </c>
      <c r="J11" s="107">
        <v>45047</v>
      </c>
      <c r="K11" s="466">
        <v>23</v>
      </c>
      <c r="L11" s="467">
        <v>23</v>
      </c>
      <c r="M11" s="468"/>
      <c r="N11" s="468"/>
      <c r="O11" s="43"/>
      <c r="P11" s="278"/>
      <c r="Q11" s="388">
        <v>3670.56</v>
      </c>
      <c r="R11" s="460">
        <v>0</v>
      </c>
      <c r="S11" s="199">
        <f t="shared" si="3"/>
        <v>3670.56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84" customFormat="1" ht="22.5" customHeight="1">
      <c r="A12" s="10"/>
      <c r="B12" s="198">
        <v>9</v>
      </c>
      <c r="C12" s="101" t="s">
        <v>148</v>
      </c>
      <c r="D12" s="462" t="s">
        <v>173</v>
      </c>
      <c r="E12" s="463" t="s">
        <v>174</v>
      </c>
      <c r="F12" s="364" t="s">
        <v>175</v>
      </c>
      <c r="G12" s="364" t="s">
        <v>169</v>
      </c>
      <c r="H12" s="196" t="str">
        <f t="shared" si="2"/>
        <v>PARTICIPAÇÃO DA FEIRA HOSPITALAR 2023</v>
      </c>
      <c r="I12" s="106" t="s">
        <v>177</v>
      </c>
      <c r="J12" s="107">
        <v>45047</v>
      </c>
      <c r="K12" s="466">
        <v>23</v>
      </c>
      <c r="L12" s="467">
        <v>23</v>
      </c>
      <c r="M12" s="468"/>
      <c r="N12" s="468"/>
      <c r="O12" s="43"/>
      <c r="P12" s="278"/>
      <c r="Q12" s="388">
        <v>3670.56</v>
      </c>
      <c r="R12" s="460">
        <v>0</v>
      </c>
      <c r="S12" s="199">
        <f t="shared" si="3"/>
        <v>3670.56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84" customFormat="1" ht="22.5" customHeight="1" thickBot="1">
      <c r="A13" s="10"/>
      <c r="B13" s="343">
        <v>10</v>
      </c>
      <c r="C13" s="216" t="s">
        <v>149</v>
      </c>
      <c r="D13" s="474" t="s">
        <v>83</v>
      </c>
      <c r="E13" s="475" t="s">
        <v>84</v>
      </c>
      <c r="F13" s="131" t="s">
        <v>85</v>
      </c>
      <c r="G13" s="476" t="s">
        <v>162</v>
      </c>
      <c r="H13" s="347" t="str">
        <f t="shared" si="2"/>
        <v>PARTIC. AUDIÊNCIA COM O DIRETOR PROGR. DA SAES</v>
      </c>
      <c r="I13" s="134" t="s">
        <v>125</v>
      </c>
      <c r="J13" s="135">
        <v>45047</v>
      </c>
      <c r="K13" s="477">
        <v>30</v>
      </c>
      <c r="L13" s="478">
        <v>30</v>
      </c>
      <c r="M13" s="479"/>
      <c r="N13" s="479"/>
      <c r="O13" s="352"/>
      <c r="P13" s="353"/>
      <c r="Q13" s="403">
        <f>957.73+1215.27</f>
        <v>2173</v>
      </c>
      <c r="R13" s="461">
        <v>0</v>
      </c>
      <c r="S13" s="334">
        <f t="shared" si="3"/>
        <v>2173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thickBot="1">
      <c r="A14" s="10"/>
      <c r="B14" s="14"/>
      <c r="C14" s="15"/>
      <c r="D14" s="16"/>
      <c r="E14" s="16"/>
      <c r="F14" s="16"/>
      <c r="G14" s="16"/>
      <c r="H14" s="16"/>
      <c r="I14" s="16"/>
      <c r="J14" s="57"/>
      <c r="K14" s="58"/>
      <c r="L14" s="58"/>
      <c r="M14" s="17"/>
      <c r="N14" s="17"/>
      <c r="O14" s="17"/>
      <c r="P14" s="11"/>
      <c r="Q14" s="18"/>
      <c r="R14" s="19"/>
      <c r="S14" s="2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>
      <c r="A15" s="21"/>
      <c r="B15" s="59" t="s">
        <v>13</v>
      </c>
      <c r="C15" s="21"/>
      <c r="D15" s="60" t="s">
        <v>45</v>
      </c>
      <c r="E15" s="61"/>
      <c r="F15" s="21"/>
      <c r="G15" s="21"/>
      <c r="H15" s="21"/>
      <c r="I15" s="62"/>
      <c r="J15" s="21"/>
      <c r="K15" s="14"/>
      <c r="L15" s="21"/>
      <c r="M15" s="74">
        <f>SUM(M4:M13)</f>
        <v>0</v>
      </c>
      <c r="N15" s="74">
        <f>SUM(N4:N13)</f>
        <v>351.66</v>
      </c>
      <c r="O15" s="74">
        <f>SUM(O4:O13)</f>
        <v>71.760000000000005</v>
      </c>
      <c r="P15" s="77">
        <f>SUM(P4:P13)</f>
        <v>0</v>
      </c>
      <c r="Q15" s="65">
        <f>SUM(Q4:Q13)</f>
        <v>25858.190000000002</v>
      </c>
      <c r="R15" s="66">
        <f>SUM(R4:R13)</f>
        <v>0</v>
      </c>
      <c r="S15" s="23">
        <f>SUM(S4:S13)+P16</f>
        <v>26281.610000000004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.75">
      <c r="A16" s="24"/>
      <c r="B16" s="24"/>
      <c r="C16" s="24"/>
      <c r="D16" s="435"/>
      <c r="E16" s="431"/>
      <c r="F16" s="431"/>
      <c r="G16" s="431"/>
      <c r="H16" s="431"/>
      <c r="I16" s="431"/>
      <c r="J16" s="431"/>
      <c r="K16" s="431"/>
      <c r="L16" s="24"/>
      <c r="M16" s="25"/>
      <c r="N16" s="25"/>
      <c r="O16" s="67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15.75">
      <c r="A17" s="24"/>
      <c r="B17" s="24"/>
      <c r="C17" s="24"/>
      <c r="D17" s="61"/>
      <c r="E17" s="61"/>
      <c r="F17" s="61"/>
      <c r="G17" s="24"/>
      <c r="H17" s="24"/>
      <c r="I17" s="27"/>
      <c r="J17" s="24"/>
      <c r="K17" s="24"/>
      <c r="L17" s="24"/>
      <c r="M17" s="25"/>
      <c r="N17" s="25"/>
      <c r="O17" s="25"/>
      <c r="P17" s="68">
        <f>P15+P16</f>
        <v>0</v>
      </c>
      <c r="Q17" s="28"/>
      <c r="R17" s="29"/>
      <c r="S17" s="69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>
      <c r="A18" s="24"/>
      <c r="B18" s="24"/>
      <c r="C18" s="24"/>
      <c r="D18" s="436"/>
      <c r="E18" s="431"/>
      <c r="F18" s="431"/>
      <c r="G18" s="431"/>
      <c r="H18" s="431"/>
      <c r="I18" s="431"/>
      <c r="J18" s="431"/>
      <c r="K18" s="431"/>
      <c r="L18" s="24"/>
      <c r="M18" s="25"/>
      <c r="N18" s="25"/>
      <c r="O18" s="25"/>
      <c r="P18" s="11"/>
      <c r="Q18" s="4" t="s">
        <v>25</v>
      </c>
      <c r="R18" s="70">
        <f>M15+N15+O15+P17+Q15+R15</f>
        <v>26281.61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15.75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7" t="s">
        <v>13</v>
      </c>
      <c r="P19" s="11" t="s">
        <v>47</v>
      </c>
      <c r="Q19" s="4"/>
      <c r="R19" s="5"/>
      <c r="S19" s="5"/>
    </row>
    <row r="20" spans="1:37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</row>
    <row r="26" spans="1:37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</row>
    <row r="27" spans="1:37" ht="15.75" customHeight="1">
      <c r="C27" s="1"/>
      <c r="I27" s="2"/>
      <c r="J27" s="40"/>
      <c r="K27" s="40"/>
      <c r="L27" s="40"/>
      <c r="M27" s="3"/>
      <c r="N27" s="3"/>
      <c r="O27" s="3"/>
      <c r="P27" s="11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1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/>
    <row r="112" spans="3:19" ht="15.75" customHeight="1"/>
    <row r="113" spans="3:19" ht="15.75" customHeight="1"/>
    <row r="114" spans="3:19" ht="15.75" customHeight="1"/>
    <row r="115" spans="3:19" ht="15.75" customHeight="1"/>
    <row r="116" spans="3:19" ht="15.75" customHeight="1"/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0"/>
      <c r="K1000" s="40"/>
      <c r="L1000" s="40"/>
      <c r="M1000" s="3"/>
      <c r="N1000" s="3"/>
      <c r="O1000" s="3"/>
      <c r="Q1000" s="4"/>
      <c r="R1000" s="5"/>
      <c r="S1000" s="5"/>
    </row>
    <row r="1001" spans="3:19" ht="15.75" customHeight="1">
      <c r="C1001" s="1"/>
      <c r="I1001" s="2"/>
      <c r="J1001" s="40"/>
      <c r="K1001" s="40"/>
      <c r="L1001" s="40"/>
      <c r="M1001" s="3"/>
      <c r="N1001" s="3"/>
      <c r="O1001" s="3"/>
      <c r="Q1001" s="4"/>
      <c r="R1001" s="5"/>
      <c r="S1001" s="5"/>
    </row>
    <row r="1002" spans="3:19" ht="15.75" customHeight="1">
      <c r="C1002" s="1"/>
      <c r="I1002" s="2"/>
      <c r="J1002" s="40"/>
      <c r="K1002" s="40"/>
      <c r="L1002" s="40"/>
      <c r="M1002" s="3"/>
      <c r="N1002" s="3"/>
      <c r="O1002" s="3"/>
      <c r="Q1002" s="4"/>
      <c r="R1002" s="5"/>
      <c r="S1002" s="5"/>
    </row>
    <row r="1003" spans="3:19" ht="15.75" customHeight="1">
      <c r="C1003" s="1"/>
      <c r="I1003" s="2"/>
      <c r="J1003" s="40"/>
      <c r="K1003" s="40"/>
      <c r="L1003" s="40"/>
      <c r="M1003" s="3"/>
      <c r="N1003" s="3"/>
      <c r="O1003" s="3"/>
      <c r="Q1003" s="4"/>
      <c r="R1003" s="5"/>
      <c r="S1003" s="5"/>
    </row>
    <row r="1004" spans="3:19" ht="15.75" customHeight="1">
      <c r="C1004" s="1"/>
      <c r="I1004" s="2"/>
      <c r="J1004" s="40"/>
      <c r="K1004" s="40"/>
      <c r="L1004" s="40"/>
      <c r="M1004" s="3"/>
      <c r="N1004" s="3"/>
      <c r="O1004" s="3"/>
      <c r="Q1004" s="4"/>
      <c r="R1004" s="5"/>
      <c r="S1004" s="5"/>
    </row>
    <row r="1005" spans="3:19" ht="15.75" customHeight="1">
      <c r="C1005" s="1"/>
      <c r="I1005" s="2"/>
      <c r="J1005" s="40"/>
      <c r="K1005" s="40"/>
      <c r="L1005" s="40"/>
      <c r="M1005" s="3"/>
      <c r="N1005" s="3"/>
      <c r="O1005" s="3"/>
      <c r="Q1005" s="4"/>
      <c r="R1005" s="5"/>
      <c r="S1005" s="5"/>
    </row>
    <row r="1006" spans="3:19" ht="15.75" customHeight="1">
      <c r="C1006" s="1"/>
      <c r="I1006" s="2"/>
      <c r="J1006" s="40"/>
      <c r="K1006" s="40"/>
      <c r="L1006" s="40"/>
      <c r="M1006" s="3"/>
      <c r="N1006" s="3"/>
      <c r="O1006" s="3"/>
      <c r="Q1006" s="4"/>
      <c r="R1006" s="5"/>
      <c r="S1006" s="5"/>
    </row>
  </sheetData>
  <mergeCells count="6">
    <mergeCell ref="D18:K18"/>
    <mergeCell ref="B1:S1"/>
    <mergeCell ref="M2:O2"/>
    <mergeCell ref="Q2:S2"/>
    <mergeCell ref="J3:L3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>
      <selection activeCell="F16" sqref="F16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1"/>
      <c r="B1" s="437" t="s">
        <v>56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78"/>
      <c r="C2" s="78"/>
      <c r="D2" s="78"/>
      <c r="E2" s="78"/>
      <c r="F2" s="218"/>
      <c r="G2" s="78"/>
      <c r="H2" s="78"/>
      <c r="I2" s="78"/>
      <c r="J2" s="78"/>
      <c r="K2" s="78"/>
      <c r="L2" s="79"/>
      <c r="M2" s="439" t="s">
        <v>0</v>
      </c>
      <c r="N2" s="440"/>
      <c r="O2" s="441"/>
      <c r="P2" s="42" t="s">
        <v>32</v>
      </c>
      <c r="Q2" s="442" t="s">
        <v>33</v>
      </c>
      <c r="R2" s="440"/>
      <c r="S2" s="44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83" t="s">
        <v>34</v>
      </c>
      <c r="C3" s="82" t="s">
        <v>35</v>
      </c>
      <c r="D3" s="112" t="s">
        <v>36</v>
      </c>
      <c r="E3" s="83" t="s">
        <v>37</v>
      </c>
      <c r="F3" s="83" t="s">
        <v>38</v>
      </c>
      <c r="G3" s="84" t="s">
        <v>39</v>
      </c>
      <c r="H3" s="83" t="s">
        <v>40</v>
      </c>
      <c r="I3" s="83" t="s">
        <v>41</v>
      </c>
      <c r="J3" s="443" t="s">
        <v>42</v>
      </c>
      <c r="K3" s="433"/>
      <c r="L3" s="434"/>
      <c r="M3" s="85" t="s">
        <v>4</v>
      </c>
      <c r="N3" s="86" t="s">
        <v>5</v>
      </c>
      <c r="O3" s="87" t="s">
        <v>6</v>
      </c>
      <c r="P3" s="87" t="s">
        <v>4</v>
      </c>
      <c r="Q3" s="113" t="s">
        <v>8</v>
      </c>
      <c r="R3" s="88" t="s">
        <v>9</v>
      </c>
      <c r="S3" s="89" t="s">
        <v>44</v>
      </c>
    </row>
    <row r="4" spans="1:37" ht="22.5" customHeight="1">
      <c r="A4" s="10"/>
      <c r="B4" s="114">
        <v>1</v>
      </c>
      <c r="C4" s="157"/>
      <c r="D4" s="189"/>
      <c r="E4" s="190"/>
      <c r="F4" s="191"/>
      <c r="G4" s="158"/>
      <c r="H4" s="118" t="str">
        <f t="shared" ref="H4:H6" si="0">UPPER(G4)</f>
        <v/>
      </c>
      <c r="I4" s="118"/>
      <c r="J4" s="192"/>
      <c r="K4" s="159"/>
      <c r="L4" s="159"/>
      <c r="M4" s="122"/>
      <c r="N4" s="122"/>
      <c r="O4" s="122"/>
      <c r="P4" s="123"/>
      <c r="Q4" s="160"/>
      <c r="R4" s="161"/>
      <c r="S4" s="126">
        <f t="shared" ref="S4:S6" si="1">M4+N4+O4+P4+Q4+R4</f>
        <v>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2.5" customHeight="1">
      <c r="A5" s="10"/>
      <c r="B5" s="127">
        <v>2</v>
      </c>
      <c r="C5" s="55"/>
      <c r="D5" s="81"/>
      <c r="E5" s="96"/>
      <c r="F5" s="162"/>
      <c r="G5" s="97"/>
      <c r="H5" s="46" t="str">
        <f t="shared" si="0"/>
        <v/>
      </c>
      <c r="I5" s="46"/>
      <c r="J5" s="76"/>
      <c r="K5" s="54"/>
      <c r="L5" s="54"/>
      <c r="M5" s="49"/>
      <c r="N5" s="49"/>
      <c r="O5" s="49"/>
      <c r="P5" s="50"/>
      <c r="Q5" s="51"/>
      <c r="R5" s="52"/>
      <c r="S5" s="128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 thickBot="1">
      <c r="A6" s="10"/>
      <c r="B6" s="193">
        <v>3</v>
      </c>
      <c r="C6" s="146"/>
      <c r="D6" s="194"/>
      <c r="E6" s="147"/>
      <c r="F6" s="195"/>
      <c r="G6" s="186"/>
      <c r="H6" s="133" t="str">
        <f t="shared" si="0"/>
        <v/>
      </c>
      <c r="I6" s="186"/>
      <c r="J6" s="188"/>
      <c r="K6" s="186"/>
      <c r="L6" s="186"/>
      <c r="M6" s="139"/>
      <c r="N6" s="139"/>
      <c r="O6" s="139"/>
      <c r="P6" s="165"/>
      <c r="Q6" s="150"/>
      <c r="R6" s="151"/>
      <c r="S6" s="14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 thickBot="1">
      <c r="A7" s="10"/>
      <c r="B7" s="14"/>
      <c r="C7" s="15"/>
      <c r="D7" s="16"/>
      <c r="E7" s="16"/>
      <c r="F7" s="16"/>
      <c r="G7" s="16"/>
      <c r="H7" s="16"/>
      <c r="I7" s="16"/>
      <c r="J7" s="57"/>
      <c r="K7" s="58"/>
      <c r="L7" s="58"/>
      <c r="M7" s="17"/>
      <c r="N7" s="17"/>
      <c r="O7" s="17"/>
      <c r="P7" s="11"/>
      <c r="Q7" s="18"/>
      <c r="R7" s="19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>
      <c r="A8" s="21"/>
      <c r="B8" s="59" t="s">
        <v>13</v>
      </c>
      <c r="C8" s="61"/>
      <c r="D8" s="60" t="s">
        <v>45</v>
      </c>
      <c r="E8" s="61"/>
      <c r="F8" s="21"/>
      <c r="G8" s="21"/>
      <c r="H8" s="21"/>
      <c r="I8" s="62"/>
      <c r="J8" s="21"/>
      <c r="K8" s="14"/>
      <c r="L8" s="21"/>
      <c r="M8" s="74">
        <f t="shared" ref="M8:R8" si="2">SUM(M4:M6)</f>
        <v>0</v>
      </c>
      <c r="N8" s="74">
        <f t="shared" si="2"/>
        <v>0</v>
      </c>
      <c r="O8" s="74">
        <f t="shared" si="2"/>
        <v>0</v>
      </c>
      <c r="P8" s="77">
        <f t="shared" si="2"/>
        <v>0</v>
      </c>
      <c r="Q8" s="65">
        <f t="shared" si="2"/>
        <v>0</v>
      </c>
      <c r="R8" s="66">
        <f t="shared" si="2"/>
        <v>0</v>
      </c>
      <c r="S8" s="23">
        <f>SUM(S4:S6)+P9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>
      <c r="A9" s="24"/>
      <c r="B9" s="24"/>
      <c r="C9" s="61"/>
      <c r="D9" s="435"/>
      <c r="E9" s="431"/>
      <c r="F9" s="431"/>
      <c r="G9" s="431"/>
      <c r="H9" s="431"/>
      <c r="I9" s="431"/>
      <c r="J9" s="431"/>
      <c r="K9" s="431"/>
      <c r="L9" s="24"/>
      <c r="M9" s="25"/>
      <c r="N9" s="25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61"/>
      <c r="D11" s="436"/>
      <c r="E11" s="431"/>
      <c r="F11" s="431"/>
      <c r="G11" s="431"/>
      <c r="H11" s="431"/>
      <c r="I11" s="431"/>
      <c r="J11" s="431"/>
      <c r="K11" s="431"/>
      <c r="L11" s="24"/>
      <c r="M11" s="25"/>
      <c r="N11" s="25"/>
      <c r="O11" s="25"/>
      <c r="P11" s="11"/>
      <c r="Q11" s="4" t="s">
        <v>25</v>
      </c>
      <c r="R11" s="70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7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</row>
    <row r="18" spans="3:16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</row>
    <row r="19" spans="3:16" ht="15.75" customHeight="1">
      <c r="C19" s="1"/>
      <c r="I19" s="2"/>
      <c r="J19" s="40"/>
      <c r="K19" s="40"/>
      <c r="L19" s="40"/>
      <c r="M19" s="3"/>
      <c r="N19" s="3"/>
      <c r="O19" s="3"/>
      <c r="P19" s="11"/>
    </row>
    <row r="20" spans="3:16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6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1"/>
    </row>
    <row r="22" spans="3:16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6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6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6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topLeftCell="B1" workbookViewId="0">
      <selection activeCell="H14" sqref="H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1"/>
      <c r="B1" s="437" t="s">
        <v>55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44"/>
      <c r="C2" s="144"/>
      <c r="D2" s="144"/>
      <c r="E2" s="144"/>
      <c r="F2" s="219"/>
      <c r="G2" s="144"/>
      <c r="H2" s="144"/>
      <c r="I2" s="144"/>
      <c r="J2" s="144"/>
      <c r="K2" s="144"/>
      <c r="L2" s="92"/>
      <c r="M2" s="445" t="s">
        <v>0</v>
      </c>
      <c r="N2" s="433"/>
      <c r="O2" s="434"/>
      <c r="P2" s="145" t="s">
        <v>32</v>
      </c>
      <c r="Q2" s="446" t="s">
        <v>33</v>
      </c>
      <c r="R2" s="433"/>
      <c r="S2" s="43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1.5" customHeight="1" thickBot="1">
      <c r="B3" s="203" t="s">
        <v>34</v>
      </c>
      <c r="C3" s="204" t="s">
        <v>35</v>
      </c>
      <c r="D3" s="205" t="s">
        <v>36</v>
      </c>
      <c r="E3" s="206" t="s">
        <v>37</v>
      </c>
      <c r="F3" s="206" t="s">
        <v>38</v>
      </c>
      <c r="G3" s="207" t="s">
        <v>39</v>
      </c>
      <c r="H3" s="206" t="s">
        <v>40</v>
      </c>
      <c r="I3" s="206" t="s">
        <v>41</v>
      </c>
      <c r="J3" s="453" t="s">
        <v>42</v>
      </c>
      <c r="K3" s="448"/>
      <c r="L3" s="454"/>
      <c r="M3" s="208" t="s">
        <v>4</v>
      </c>
      <c r="N3" s="209" t="s">
        <v>5</v>
      </c>
      <c r="O3" s="210" t="s">
        <v>6</v>
      </c>
      <c r="P3" s="210" t="s">
        <v>4</v>
      </c>
      <c r="Q3" s="211" t="s">
        <v>8</v>
      </c>
      <c r="R3" s="212" t="s">
        <v>9</v>
      </c>
      <c r="S3" s="213" t="s">
        <v>44</v>
      </c>
    </row>
    <row r="4" spans="1:37" ht="62.25" customHeight="1">
      <c r="A4" s="10"/>
      <c r="B4" s="114">
        <v>1</v>
      </c>
      <c r="C4" s="101"/>
      <c r="D4" s="200"/>
      <c r="E4" s="102"/>
      <c r="F4" s="105"/>
      <c r="G4" s="105"/>
      <c r="H4" s="201" t="str">
        <f t="shared" ref="H4:H5" si="0">UPPER(G4)</f>
        <v/>
      </c>
      <c r="I4" s="106"/>
      <c r="J4" s="107"/>
      <c r="K4" s="104"/>
      <c r="L4" s="108"/>
      <c r="M4" s="233"/>
      <c r="N4" s="233"/>
      <c r="O4" s="122"/>
      <c r="P4" s="282"/>
      <c r="Q4" s="109"/>
      <c r="R4" s="110"/>
      <c r="S4" s="197">
        <f t="shared" ref="S4:S5" si="1">M4+N4+O4+P4+Q4+R4</f>
        <v>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98" customFormat="1" ht="21.75" customHeight="1">
      <c r="A5" s="10"/>
      <c r="B5" s="198">
        <v>2</v>
      </c>
      <c r="C5" s="101"/>
      <c r="D5" s="200"/>
      <c r="E5" s="101"/>
      <c r="F5" s="104"/>
      <c r="G5" s="106"/>
      <c r="H5" s="202" t="str">
        <f t="shared" si="0"/>
        <v/>
      </c>
      <c r="I5" s="106"/>
      <c r="J5" s="107"/>
      <c r="K5" s="104"/>
      <c r="L5" s="108"/>
      <c r="M5" s="111"/>
      <c r="N5" s="111"/>
      <c r="O5" s="43"/>
      <c r="P5" s="233"/>
      <c r="Q5" s="109"/>
      <c r="R5" s="110"/>
      <c r="S5" s="199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4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7"/>
      <c r="K6" s="58"/>
      <c r="L6" s="58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59" t="s">
        <v>13</v>
      </c>
      <c r="C7" s="21"/>
      <c r="D7" s="60" t="s">
        <v>45</v>
      </c>
      <c r="E7" s="91"/>
      <c r="F7" s="21"/>
      <c r="G7" s="21"/>
      <c r="H7" s="21"/>
      <c r="I7" s="62"/>
      <c r="J7" s="21"/>
      <c r="K7" s="14"/>
      <c r="L7" s="21"/>
      <c r="M7" s="74">
        <f t="shared" ref="M7:R7" si="2">SUM(M4:M5)</f>
        <v>0</v>
      </c>
      <c r="N7" s="74">
        <f t="shared" si="2"/>
        <v>0</v>
      </c>
      <c r="O7" s="74">
        <f t="shared" si="2"/>
        <v>0</v>
      </c>
      <c r="P7" s="75">
        <f t="shared" si="2"/>
        <v>0</v>
      </c>
      <c r="Q7" s="65">
        <f t="shared" si="2"/>
        <v>0</v>
      </c>
      <c r="R7" s="66">
        <f t="shared" si="2"/>
        <v>0</v>
      </c>
      <c r="S7" s="23">
        <f>SUM(S4:S5)+P8</f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 thickBot="1">
      <c r="A8" s="24"/>
      <c r="B8" s="24"/>
      <c r="C8" s="24"/>
      <c r="D8" s="435"/>
      <c r="E8" s="431"/>
      <c r="F8" s="431"/>
      <c r="G8" s="431"/>
      <c r="H8" s="431"/>
      <c r="I8" s="431"/>
      <c r="J8" s="431"/>
      <c r="K8" s="431"/>
      <c r="L8" s="24"/>
      <c r="M8" s="25"/>
      <c r="N8" s="25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 thickBot="1">
      <c r="A9" s="24"/>
      <c r="B9" s="24"/>
      <c r="C9" s="24"/>
      <c r="D9" s="24"/>
      <c r="E9" s="24"/>
      <c r="F9" s="24"/>
      <c r="G9" s="24"/>
      <c r="H9" s="302"/>
      <c r="I9" s="27"/>
      <c r="J9" s="24"/>
      <c r="K9" s="24"/>
      <c r="L9" s="24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36"/>
      <c r="E10" s="431"/>
      <c r="F10" s="431"/>
      <c r="G10" s="431"/>
      <c r="H10" s="431"/>
      <c r="I10" s="431"/>
      <c r="J10" s="431"/>
      <c r="K10" s="431"/>
      <c r="L10" s="24"/>
      <c r="M10" s="25"/>
      <c r="N10" s="25"/>
      <c r="O10" s="25"/>
      <c r="P10" s="11"/>
      <c r="Q10" s="4" t="s">
        <v>25</v>
      </c>
      <c r="R10" s="70">
        <f>M7+N7+O7+P9+Q7+R7</f>
        <v>0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7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0:K10"/>
    <mergeCell ref="B1:S1"/>
    <mergeCell ref="M2:O2"/>
    <mergeCell ref="Q2:S2"/>
    <mergeCell ref="J3:L3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D11" sqref="D11:K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37" t="s">
        <v>57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44"/>
      <c r="C3" s="144"/>
      <c r="D3" s="144"/>
      <c r="E3" s="144"/>
      <c r="F3" s="218"/>
      <c r="G3" s="144"/>
      <c r="H3" s="144"/>
      <c r="I3" s="144"/>
      <c r="J3" s="144"/>
      <c r="K3" s="144"/>
      <c r="L3" s="92"/>
      <c r="M3" s="445" t="s">
        <v>0</v>
      </c>
      <c r="N3" s="433"/>
      <c r="O3" s="434"/>
      <c r="P3" s="145" t="s">
        <v>32</v>
      </c>
      <c r="Q3" s="446" t="s">
        <v>33</v>
      </c>
      <c r="R3" s="433"/>
      <c r="S3" s="43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20" t="s">
        <v>34</v>
      </c>
      <c r="C4" s="204" t="s">
        <v>35</v>
      </c>
      <c r="D4" s="206" t="s">
        <v>36</v>
      </c>
      <c r="E4" s="210" t="s">
        <v>37</v>
      </c>
      <c r="F4" s="206" t="s">
        <v>38</v>
      </c>
      <c r="G4" s="207" t="s">
        <v>39</v>
      </c>
      <c r="H4" s="206" t="s">
        <v>40</v>
      </c>
      <c r="I4" s="206" t="s">
        <v>41</v>
      </c>
      <c r="J4" s="453" t="s">
        <v>42</v>
      </c>
      <c r="K4" s="448"/>
      <c r="L4" s="454"/>
      <c r="M4" s="208" t="s">
        <v>4</v>
      </c>
      <c r="N4" s="209" t="s">
        <v>5</v>
      </c>
      <c r="O4" s="210" t="s">
        <v>6</v>
      </c>
      <c r="P4" s="210" t="s">
        <v>4</v>
      </c>
      <c r="Q4" s="211" t="s">
        <v>8</v>
      </c>
      <c r="R4" s="212" t="s">
        <v>9</v>
      </c>
      <c r="S4" s="213" t="s">
        <v>44</v>
      </c>
    </row>
    <row r="5" spans="1:37" ht="22.5" customHeight="1">
      <c r="A5" s="10"/>
      <c r="B5" s="114">
        <v>1</v>
      </c>
      <c r="C5" s="115"/>
      <c r="D5" s="214"/>
      <c r="E5" s="215"/>
      <c r="F5" s="119"/>
      <c r="G5" s="119"/>
      <c r="H5" s="201" t="str">
        <f t="shared" ref="H5:H9" si="0">UPPER(G5)</f>
        <v/>
      </c>
      <c r="I5" s="119"/>
      <c r="J5" s="120"/>
      <c r="K5" s="116"/>
      <c r="L5" s="121"/>
      <c r="M5" s="122"/>
      <c r="N5" s="122"/>
      <c r="O5" s="122"/>
      <c r="P5" s="234"/>
      <c r="Q5" s="124"/>
      <c r="R5" s="110"/>
      <c r="S5" s="197">
        <f t="shared" ref="S5:S9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98" customFormat="1" ht="22.5" customHeight="1">
      <c r="A6" s="10"/>
      <c r="B6" s="198">
        <v>2</v>
      </c>
      <c r="C6" s="101"/>
      <c r="D6" s="200"/>
      <c r="E6" s="102"/>
      <c r="F6" s="106"/>
      <c r="G6" s="106"/>
      <c r="H6" s="202" t="str">
        <f t="shared" si="0"/>
        <v/>
      </c>
      <c r="I6" s="106"/>
      <c r="J6" s="107"/>
      <c r="K6" s="104"/>
      <c r="L6" s="108"/>
      <c r="M6" s="43"/>
      <c r="N6" s="43"/>
      <c r="O6" s="43"/>
      <c r="P6" s="233"/>
      <c r="Q6" s="109"/>
      <c r="R6" s="110"/>
      <c r="S6" s="199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8" customFormat="1" ht="22.5" customHeight="1">
      <c r="A7" s="10"/>
      <c r="B7" s="198">
        <v>3</v>
      </c>
      <c r="C7" s="102"/>
      <c r="D7" s="200"/>
      <c r="E7" s="102"/>
      <c r="F7" s="106"/>
      <c r="G7" s="106"/>
      <c r="H7" s="202" t="str">
        <f t="shared" si="0"/>
        <v/>
      </c>
      <c r="I7" s="106"/>
      <c r="J7" s="107"/>
      <c r="K7" s="104"/>
      <c r="L7" s="108"/>
      <c r="M7" s="43"/>
      <c r="N7" s="43"/>
      <c r="O7" s="43"/>
      <c r="P7" s="233"/>
      <c r="Q7" s="109"/>
      <c r="R7" s="110"/>
      <c r="S7" s="199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98" customFormat="1" ht="22.5" customHeight="1">
      <c r="A8" s="10"/>
      <c r="B8" s="198">
        <v>4</v>
      </c>
      <c r="C8" s="101"/>
      <c r="D8" s="200"/>
      <c r="E8" s="101"/>
      <c r="F8" s="106"/>
      <c r="G8" s="106"/>
      <c r="H8" s="202" t="str">
        <f t="shared" si="0"/>
        <v/>
      </c>
      <c r="I8" s="106"/>
      <c r="J8" s="107"/>
      <c r="K8" s="104"/>
      <c r="L8" s="108"/>
      <c r="M8" s="43"/>
      <c r="N8" s="43"/>
      <c r="O8" s="43"/>
      <c r="P8" s="233"/>
      <c r="Q8" s="109"/>
      <c r="R8" s="110"/>
      <c r="S8" s="199">
        <f t="shared" si="1"/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98" customFormat="1" ht="22.5" customHeight="1">
      <c r="A9" s="10"/>
      <c r="B9" s="198">
        <v>5</v>
      </c>
      <c r="C9" s="102"/>
      <c r="D9" s="200"/>
      <c r="E9" s="101"/>
      <c r="F9" s="106"/>
      <c r="G9" s="106"/>
      <c r="H9" s="202" t="str">
        <f t="shared" si="0"/>
        <v/>
      </c>
      <c r="I9" s="106"/>
      <c r="J9" s="107"/>
      <c r="K9" s="104"/>
      <c r="L9" s="108"/>
      <c r="M9" s="43"/>
      <c r="N9" s="43"/>
      <c r="O9" s="43"/>
      <c r="P9" s="233"/>
      <c r="Q9" s="109"/>
      <c r="R9" s="110"/>
      <c r="S9" s="199">
        <f t="shared" si="1"/>
        <v>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4.75" customHeight="1">
      <c r="A10" s="21"/>
      <c r="B10" s="21"/>
      <c r="C10" s="21"/>
      <c r="D10" s="21"/>
      <c r="E10" s="21"/>
      <c r="F10" s="21"/>
      <c r="G10" s="21"/>
      <c r="H10" s="21"/>
      <c r="I10" s="221"/>
      <c r="J10" s="222"/>
      <c r="K10" s="223"/>
      <c r="L10" s="224"/>
      <c r="M10" s="74">
        <f t="shared" ref="M10:R10" si="2">SUM(M5:M9)</f>
        <v>0</v>
      </c>
      <c r="N10" s="74">
        <f t="shared" si="2"/>
        <v>0</v>
      </c>
      <c r="O10" s="74">
        <f t="shared" si="2"/>
        <v>0</v>
      </c>
      <c r="P10" s="77">
        <f t="shared" si="2"/>
        <v>0</v>
      </c>
      <c r="Q10" s="93">
        <f t="shared" si="2"/>
        <v>0</v>
      </c>
      <c r="R10" s="94">
        <f t="shared" si="2"/>
        <v>0</v>
      </c>
      <c r="S10" s="95">
        <f>SUM(S5:S9)+P11</f>
        <v>0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9.5" customHeight="1" thickBot="1">
      <c r="A11" s="24"/>
      <c r="B11" s="24"/>
      <c r="C11" s="24"/>
      <c r="D11" s="435"/>
      <c r="E11" s="431"/>
      <c r="F11" s="431"/>
      <c r="G11" s="431"/>
      <c r="H11" s="431"/>
      <c r="I11" s="431"/>
      <c r="J11" s="431"/>
      <c r="K11" s="431"/>
      <c r="L11" s="24"/>
      <c r="M11" s="25"/>
      <c r="N11" s="25"/>
      <c r="O11" s="67" t="s">
        <v>13</v>
      </c>
      <c r="P11" s="11">
        <f>P10*1%</f>
        <v>0</v>
      </c>
      <c r="Q11" s="24"/>
      <c r="R11" s="24"/>
      <c r="S11" s="29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 thickBot="1">
      <c r="A12" s="24"/>
      <c r="B12" s="59" t="s">
        <v>13</v>
      </c>
      <c r="C12" s="21"/>
      <c r="D12" s="60" t="s">
        <v>45</v>
      </c>
      <c r="E12" s="61"/>
      <c r="F12" s="265"/>
      <c r="G12" s="61"/>
      <c r="H12" s="61"/>
      <c r="I12" s="27"/>
      <c r="J12" s="24"/>
      <c r="K12" s="24"/>
      <c r="L12" s="24"/>
      <c r="M12" s="25"/>
      <c r="N12" s="25"/>
      <c r="O12" s="25"/>
      <c r="P12" s="68">
        <f>P10+P11</f>
        <v>0</v>
      </c>
      <c r="Q12" s="28"/>
      <c r="R12" s="29"/>
      <c r="S12" s="69" t="s">
        <v>46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4.75" customHeight="1">
      <c r="A13" s="24"/>
      <c r="B13" s="24"/>
      <c r="C13" s="24"/>
      <c r="D13" s="436"/>
      <c r="E13" s="431"/>
      <c r="F13" s="431"/>
      <c r="G13" s="431"/>
      <c r="H13" s="431"/>
      <c r="I13" s="431"/>
      <c r="J13" s="431"/>
      <c r="K13" s="431"/>
      <c r="L13" s="24"/>
      <c r="M13" s="25"/>
      <c r="N13" s="25"/>
      <c r="O13" s="25"/>
      <c r="P13" s="11"/>
      <c r="Q13" s="4" t="s">
        <v>25</v>
      </c>
      <c r="R13" s="70">
        <f>M10+N10+O10+P12+Q10+R10</f>
        <v>0</v>
      </c>
      <c r="S13" s="34">
        <f>S10-R13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67" t="s">
        <v>13</v>
      </c>
      <c r="P14" s="11" t="s">
        <v>47</v>
      </c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1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3:K13"/>
    <mergeCell ref="B2:S2"/>
    <mergeCell ref="M3:O3"/>
    <mergeCell ref="Q3:S3"/>
    <mergeCell ref="J4:L4"/>
    <mergeCell ref="D11:K11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workbookViewId="0">
      <selection activeCell="A8" sqref="A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37" t="s">
        <v>58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18"/>
      <c r="G3" s="6"/>
      <c r="H3" s="6"/>
      <c r="I3" s="6"/>
      <c r="J3" s="6"/>
      <c r="K3" s="6"/>
      <c r="L3" s="92"/>
      <c r="M3" s="455" t="s">
        <v>0</v>
      </c>
      <c r="N3" s="433"/>
      <c r="O3" s="434"/>
      <c r="P3" s="236" t="s">
        <v>32</v>
      </c>
      <c r="Q3" s="456" t="s">
        <v>33</v>
      </c>
      <c r="R3" s="433"/>
      <c r="S3" s="43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25" t="s">
        <v>34</v>
      </c>
      <c r="C4" s="226" t="s">
        <v>35</v>
      </c>
      <c r="D4" s="227" t="s">
        <v>36</v>
      </c>
      <c r="E4" s="225" t="s">
        <v>37</v>
      </c>
      <c r="F4" s="225" t="s">
        <v>38</v>
      </c>
      <c r="G4" s="228" t="s">
        <v>39</v>
      </c>
      <c r="H4" s="225" t="s">
        <v>40</v>
      </c>
      <c r="I4" s="225" t="s">
        <v>41</v>
      </c>
      <c r="J4" s="457" t="s">
        <v>42</v>
      </c>
      <c r="K4" s="433"/>
      <c r="L4" s="433"/>
      <c r="M4" s="317" t="s">
        <v>4</v>
      </c>
      <c r="N4" s="318" t="s">
        <v>5</v>
      </c>
      <c r="O4" s="319" t="s">
        <v>6</v>
      </c>
      <c r="P4" s="320" t="s">
        <v>4</v>
      </c>
      <c r="Q4" s="321" t="s">
        <v>8</v>
      </c>
      <c r="R4" s="322" t="s">
        <v>9</v>
      </c>
      <c r="S4" s="323" t="s">
        <v>44</v>
      </c>
    </row>
    <row r="5" spans="1:37" ht="22.5" customHeight="1">
      <c r="A5" s="10"/>
      <c r="B5" s="324">
        <v>1</v>
      </c>
      <c r="C5" s="115"/>
      <c r="D5" s="325"/>
      <c r="E5" s="115"/>
      <c r="F5" s="326"/>
      <c r="G5" s="327"/>
      <c r="H5" s="328" t="str">
        <f t="shared" ref="H5" si="0">UPPER(G5)</f>
        <v/>
      </c>
      <c r="I5" s="119"/>
      <c r="J5" s="120"/>
      <c r="K5" s="116"/>
      <c r="L5" s="121"/>
      <c r="M5" s="234"/>
      <c r="N5" s="234"/>
      <c r="O5" s="329"/>
      <c r="P5" s="234"/>
      <c r="Q5" s="124"/>
      <c r="R5" s="125"/>
      <c r="S5" s="330">
        <f t="shared" ref="S5:S6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98" customFormat="1" ht="22.5" customHeight="1" thickBot="1">
      <c r="A6" s="10"/>
      <c r="B6" s="331">
        <v>2</v>
      </c>
      <c r="C6" s="216"/>
      <c r="D6" s="217"/>
      <c r="E6" s="130"/>
      <c r="F6" s="134"/>
      <c r="G6" s="134"/>
      <c r="H6" s="332"/>
      <c r="I6" s="134"/>
      <c r="J6" s="135"/>
      <c r="K6" s="136"/>
      <c r="L6" s="137"/>
      <c r="M6" s="138"/>
      <c r="N6" s="138"/>
      <c r="O6" s="333"/>
      <c r="P6" s="303"/>
      <c r="Q6" s="141"/>
      <c r="R6" s="142"/>
      <c r="S6" s="334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4.75" customHeight="1">
      <c r="A7" s="21"/>
      <c r="B7" s="21"/>
      <c r="C7" s="21"/>
      <c r="D7" s="21"/>
      <c r="E7" s="21"/>
      <c r="F7" s="21"/>
      <c r="G7" s="21"/>
      <c r="H7" s="21"/>
      <c r="I7" s="62"/>
      <c r="J7" s="21"/>
      <c r="K7" s="14"/>
      <c r="L7" s="21"/>
      <c r="M7" s="74">
        <f t="shared" ref="M7:R7" si="2">SUM(M5:M6)</f>
        <v>0</v>
      </c>
      <c r="N7" s="74">
        <f t="shared" si="2"/>
        <v>0</v>
      </c>
      <c r="O7" s="74">
        <f t="shared" si="2"/>
        <v>0</v>
      </c>
      <c r="P7" s="77">
        <f t="shared" si="2"/>
        <v>0</v>
      </c>
      <c r="Q7" s="93">
        <f t="shared" si="2"/>
        <v>0</v>
      </c>
      <c r="R7" s="94">
        <f t="shared" si="2"/>
        <v>0</v>
      </c>
      <c r="S7" s="95">
        <f>SUM(S5:S6)+P8</f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24"/>
      <c r="B8" s="24"/>
      <c r="C8" s="24"/>
      <c r="D8" s="435"/>
      <c r="E8" s="431"/>
      <c r="F8" s="431"/>
      <c r="G8" s="431"/>
      <c r="H8" s="431"/>
      <c r="I8" s="431"/>
      <c r="J8" s="431"/>
      <c r="K8" s="431"/>
      <c r="L8" s="24"/>
      <c r="M8" s="25"/>
      <c r="N8" s="25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>
      <c r="A9" s="24"/>
      <c r="B9" s="24"/>
      <c r="C9" s="24"/>
      <c r="D9" s="256" t="s">
        <v>45</v>
      </c>
      <c r="E9" s="61"/>
      <c r="F9" s="61"/>
      <c r="G9" s="61"/>
      <c r="H9" s="61"/>
      <c r="I9" s="27"/>
      <c r="J9" s="24"/>
      <c r="K9" s="24"/>
      <c r="L9" s="25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36"/>
      <c r="E10" s="431"/>
      <c r="F10" s="431"/>
      <c r="G10" s="431"/>
      <c r="H10" s="431"/>
      <c r="I10" s="431"/>
      <c r="J10" s="431"/>
      <c r="K10" s="431"/>
      <c r="L10" s="24"/>
      <c r="M10" s="25"/>
      <c r="N10" s="25"/>
      <c r="O10" s="25"/>
      <c r="P10" s="11"/>
      <c r="Q10" s="4" t="s">
        <v>25</v>
      </c>
      <c r="R10" s="70">
        <f>M7+N7+O7+P9+Q7+R7</f>
        <v>0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7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topLeftCell="H1" workbookViewId="0">
      <selection activeCell="M15" sqref="M15"/>
    </sheetView>
  </sheetViews>
  <sheetFormatPr defaultColWidth="12.625" defaultRowHeight="15" customHeight="1"/>
  <cols>
    <col min="1" max="1" width="2.375" style="100" customWidth="1"/>
    <col min="2" max="2" width="6.5" style="100" customWidth="1"/>
    <col min="3" max="3" width="19.875" style="100" hidden="1" customWidth="1"/>
    <col min="4" max="4" width="34" style="100" customWidth="1"/>
    <col min="5" max="5" width="18.125" style="100" customWidth="1"/>
    <col min="6" max="6" width="34" style="100" customWidth="1"/>
    <col min="7" max="7" width="34" style="100" hidden="1" customWidth="1"/>
    <col min="8" max="8" width="34" style="100" customWidth="1"/>
    <col min="9" max="9" width="22.375" style="100" customWidth="1"/>
    <col min="10" max="11" width="8" style="100" customWidth="1"/>
    <col min="12" max="12" width="8.5" style="100" customWidth="1"/>
    <col min="13" max="15" width="12.375" style="100" customWidth="1"/>
    <col min="16" max="16" width="11.875" style="100" customWidth="1"/>
    <col min="17" max="17" width="14.25" style="100" customWidth="1"/>
    <col min="18" max="18" width="13" style="100" customWidth="1"/>
    <col min="19" max="19" width="15.75" style="100" customWidth="1"/>
    <col min="20" max="37" width="7.625" style="100" customWidth="1"/>
    <col min="38" max="16384" width="12.625" style="100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37" t="s">
        <v>59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99"/>
      <c r="C3" s="99"/>
      <c r="D3" s="99"/>
      <c r="E3" s="99"/>
      <c r="F3" s="218"/>
      <c r="G3" s="99"/>
      <c r="H3" s="99"/>
      <c r="I3" s="99"/>
      <c r="J3" s="99"/>
      <c r="K3" s="99"/>
      <c r="L3" s="92"/>
      <c r="M3" s="455" t="s">
        <v>0</v>
      </c>
      <c r="N3" s="433"/>
      <c r="O3" s="434"/>
      <c r="P3" s="236" t="s">
        <v>32</v>
      </c>
      <c r="Q3" s="456" t="s">
        <v>33</v>
      </c>
      <c r="R3" s="433"/>
      <c r="S3" s="43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51" t="s">
        <v>34</v>
      </c>
      <c r="C4" s="252" t="s">
        <v>35</v>
      </c>
      <c r="D4" s="253" t="s">
        <v>36</v>
      </c>
      <c r="E4" s="254" t="s">
        <v>37</v>
      </c>
      <c r="F4" s="254" t="s">
        <v>38</v>
      </c>
      <c r="G4" s="255" t="s">
        <v>39</v>
      </c>
      <c r="H4" s="254" t="s">
        <v>40</v>
      </c>
      <c r="I4" s="254" t="s">
        <v>41</v>
      </c>
      <c r="J4" s="458" t="s">
        <v>42</v>
      </c>
      <c r="K4" s="448"/>
      <c r="L4" s="448"/>
      <c r="M4" s="238" t="s">
        <v>4</v>
      </c>
      <c r="N4" s="239" t="s">
        <v>5</v>
      </c>
      <c r="O4" s="240" t="s">
        <v>6</v>
      </c>
      <c r="P4" s="241" t="s">
        <v>4</v>
      </c>
      <c r="Q4" s="242" t="s">
        <v>8</v>
      </c>
      <c r="R4" s="243" t="s">
        <v>9</v>
      </c>
      <c r="S4" s="244" t="s">
        <v>44</v>
      </c>
    </row>
    <row r="5" spans="1:37" ht="22.5" customHeight="1">
      <c r="A5" s="10"/>
      <c r="B5" s="198">
        <v>1</v>
      </c>
      <c r="C5" s="101"/>
      <c r="D5" s="200"/>
      <c r="E5" s="298"/>
      <c r="F5" s="106"/>
      <c r="G5" s="106"/>
      <c r="H5" s="196" t="str">
        <f t="shared" ref="H5" si="0">UPPER(G5)</f>
        <v/>
      </c>
      <c r="I5" s="106"/>
      <c r="J5" s="107"/>
      <c r="K5" s="104"/>
      <c r="L5" s="108"/>
      <c r="M5" s="233"/>
      <c r="N5" s="233"/>
      <c r="O5" s="235"/>
      <c r="P5" s="233"/>
      <c r="Q5" s="109"/>
      <c r="R5" s="110"/>
      <c r="S5" s="183">
        <f t="shared" ref="S5:S7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98">
        <v>2</v>
      </c>
      <c r="C6" s="101"/>
      <c r="D6" s="200"/>
      <c r="E6" s="272"/>
      <c r="F6" s="106"/>
      <c r="G6" s="106"/>
      <c r="H6" s="196" t="str">
        <f>UPPER(G6)</f>
        <v/>
      </c>
      <c r="I6" s="106"/>
      <c r="J6" s="107"/>
      <c r="K6" s="104"/>
      <c r="L6" s="108"/>
      <c r="M6" s="233"/>
      <c r="N6" s="233"/>
      <c r="O6" s="235"/>
      <c r="P6" s="233"/>
      <c r="Q6" s="109"/>
      <c r="R6" s="110"/>
      <c r="S6" s="18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>
      <c r="A7" s="10"/>
      <c r="B7" s="198">
        <v>3</v>
      </c>
      <c r="C7" s="101"/>
      <c r="D7" s="200"/>
      <c r="E7" s="101"/>
      <c r="F7" s="106"/>
      <c r="G7" s="106"/>
      <c r="H7" s="196" t="str">
        <f t="shared" ref="H7" si="2">UPPER(G7)</f>
        <v/>
      </c>
      <c r="I7" s="106"/>
      <c r="J7" s="107"/>
      <c r="K7" s="104"/>
      <c r="L7" s="108"/>
      <c r="M7" s="233"/>
      <c r="N7" s="233"/>
      <c r="O7" s="235"/>
      <c r="P7" s="233"/>
      <c r="Q7" s="109"/>
      <c r="R7" s="271"/>
      <c r="S7" s="183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24.75" customHeight="1">
      <c r="A8" s="21"/>
      <c r="B8" s="21"/>
      <c r="C8" s="21"/>
      <c r="D8" s="21"/>
      <c r="E8" s="21"/>
      <c r="F8" s="21"/>
      <c r="G8" s="21"/>
      <c r="H8" s="21"/>
      <c r="I8" s="62"/>
      <c r="J8" s="21"/>
      <c r="K8" s="14"/>
      <c r="L8" s="21"/>
      <c r="M8" s="74">
        <f t="shared" ref="M8:R8" si="3">SUM(M5:M7)</f>
        <v>0</v>
      </c>
      <c r="N8" s="74">
        <f t="shared" si="3"/>
        <v>0</v>
      </c>
      <c r="O8" s="74">
        <f t="shared" si="3"/>
        <v>0</v>
      </c>
      <c r="P8" s="262">
        <f t="shared" si="3"/>
        <v>0</v>
      </c>
      <c r="Q8" s="93">
        <f t="shared" si="3"/>
        <v>0</v>
      </c>
      <c r="R8" s="263">
        <f t="shared" si="3"/>
        <v>0</v>
      </c>
      <c r="S8" s="262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4.75" customHeight="1" thickBot="1">
      <c r="A9" s="24"/>
      <c r="B9" s="24"/>
      <c r="C9" s="24"/>
      <c r="D9" s="435"/>
      <c r="E9" s="431"/>
      <c r="F9" s="431"/>
      <c r="G9" s="431"/>
      <c r="H9" s="431"/>
      <c r="I9" s="431"/>
      <c r="J9" s="431"/>
      <c r="K9" s="431"/>
      <c r="L9" s="24"/>
      <c r="M9" s="25"/>
      <c r="N9" s="25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 thickBot="1">
      <c r="A10" s="24"/>
      <c r="B10" s="24"/>
      <c r="C10" s="24"/>
      <c r="D10" s="256" t="s">
        <v>45</v>
      </c>
      <c r="E10" s="61"/>
      <c r="F10" s="61"/>
      <c r="G10" s="61"/>
      <c r="H10" s="61"/>
      <c r="I10" s="27"/>
      <c r="J10" s="24"/>
      <c r="K10" s="24"/>
      <c r="L10" s="25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A11" s="24"/>
      <c r="B11" s="24"/>
      <c r="C11" s="24"/>
      <c r="D11" s="436"/>
      <c r="E11" s="431"/>
      <c r="F11" s="431"/>
      <c r="G11" s="431"/>
      <c r="H11" s="431"/>
      <c r="I11" s="431"/>
      <c r="J11" s="431"/>
      <c r="K11" s="431"/>
      <c r="L11" s="24"/>
      <c r="M11" s="25"/>
      <c r="N11" s="25"/>
      <c r="O11" s="25"/>
      <c r="P11" s="11"/>
      <c r="Q11" s="4" t="s">
        <v>25</v>
      </c>
      <c r="R11" s="264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7" t="s">
        <v>13</v>
      </c>
      <c r="P12" s="11" t="s">
        <v>47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9:K9"/>
    <mergeCell ref="D11:K11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>
      <selection activeCell="B3" sqref="B3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37" t="s">
        <v>60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44"/>
      <c r="C3" s="144"/>
      <c r="D3" s="144"/>
      <c r="E3" s="144"/>
      <c r="F3" s="218"/>
      <c r="G3" s="144"/>
      <c r="H3" s="144"/>
      <c r="I3" s="144"/>
      <c r="J3" s="144"/>
      <c r="K3" s="144"/>
      <c r="L3" s="92"/>
      <c r="M3" s="455" t="s">
        <v>0</v>
      </c>
      <c r="N3" s="433"/>
      <c r="O3" s="434"/>
      <c r="P3" s="236" t="s">
        <v>32</v>
      </c>
      <c r="Q3" s="456" t="s">
        <v>33</v>
      </c>
      <c r="R3" s="433"/>
      <c r="S3" s="43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51" t="s">
        <v>34</v>
      </c>
      <c r="C4" s="252" t="s">
        <v>35</v>
      </c>
      <c r="D4" s="254" t="s">
        <v>36</v>
      </c>
      <c r="E4" s="254" t="s">
        <v>37</v>
      </c>
      <c r="F4" s="254" t="s">
        <v>38</v>
      </c>
      <c r="G4" s="255" t="s">
        <v>39</v>
      </c>
      <c r="H4" s="254" t="s">
        <v>40</v>
      </c>
      <c r="I4" s="254" t="s">
        <v>41</v>
      </c>
      <c r="J4" s="458" t="s">
        <v>42</v>
      </c>
      <c r="K4" s="448"/>
      <c r="L4" s="454"/>
      <c r="M4" s="280" t="s">
        <v>4</v>
      </c>
      <c r="N4" s="239" t="s">
        <v>5</v>
      </c>
      <c r="O4" s="240" t="s">
        <v>6</v>
      </c>
      <c r="P4" s="241" t="s">
        <v>4</v>
      </c>
      <c r="Q4" s="242" t="s">
        <v>8</v>
      </c>
      <c r="R4" s="243" t="s">
        <v>9</v>
      </c>
      <c r="S4" s="244" t="s">
        <v>44</v>
      </c>
    </row>
    <row r="5" spans="1:36" ht="22.5" customHeight="1">
      <c r="A5" s="10"/>
      <c r="B5" s="274">
        <v>1</v>
      </c>
      <c r="C5" s="245"/>
      <c r="D5" s="246"/>
      <c r="E5" s="275"/>
      <c r="F5" s="276"/>
      <c r="G5" s="277"/>
      <c r="H5" s="196" t="str">
        <f t="shared" ref="H5:H7" si="0">UPPER(G5)</f>
        <v/>
      </c>
      <c r="I5" s="247"/>
      <c r="J5" s="248"/>
      <c r="K5" s="249"/>
      <c r="L5" s="250"/>
      <c r="M5" s="233"/>
      <c r="N5" s="233"/>
      <c r="O5" s="43"/>
      <c r="P5" s="278">
        <v>0</v>
      </c>
      <c r="Q5" s="237"/>
      <c r="R5" s="271"/>
      <c r="S5" s="279">
        <f t="shared" ref="S5:S7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>
      <c r="A6" s="10"/>
      <c r="B6" s="44">
        <v>2</v>
      </c>
      <c r="C6" s="101"/>
      <c r="D6" s="200"/>
      <c r="E6" s="272"/>
      <c r="F6" s="104"/>
      <c r="G6" s="273"/>
      <c r="H6" s="46" t="str">
        <f t="shared" si="0"/>
        <v/>
      </c>
      <c r="I6" s="106"/>
      <c r="J6" s="107"/>
      <c r="K6" s="104"/>
      <c r="L6" s="108"/>
      <c r="M6" s="233"/>
      <c r="N6" s="233"/>
      <c r="O6" s="49"/>
      <c r="P6" s="50">
        <v>0</v>
      </c>
      <c r="Q6" s="109"/>
      <c r="R6" s="271"/>
      <c r="S6" s="5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2.5" customHeight="1">
      <c r="A7" s="10"/>
      <c r="B7" s="44">
        <v>3</v>
      </c>
      <c r="C7" s="55"/>
      <c r="D7" s="54"/>
      <c r="E7" s="56"/>
      <c r="F7" s="54"/>
      <c r="G7" s="90"/>
      <c r="H7" s="46" t="str">
        <f t="shared" si="0"/>
        <v/>
      </c>
      <c r="I7" s="46"/>
      <c r="J7" s="76"/>
      <c r="K7" s="54"/>
      <c r="L7" s="54"/>
      <c r="M7" s="281"/>
      <c r="N7" s="281"/>
      <c r="O7" s="49"/>
      <c r="P7" s="50"/>
      <c r="Q7" s="51"/>
      <c r="R7" s="52"/>
      <c r="S7" s="53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.75" customHeight="1">
      <c r="A8" s="21"/>
      <c r="B8" s="21"/>
      <c r="C8" s="21"/>
      <c r="D8" s="21"/>
      <c r="E8" s="21"/>
      <c r="F8" s="21"/>
      <c r="G8" s="21"/>
      <c r="H8" s="21"/>
      <c r="I8" s="62"/>
      <c r="J8" s="21"/>
      <c r="K8" s="14"/>
      <c r="L8" s="21"/>
      <c r="M8" s="74">
        <f t="shared" ref="M8:R8" si="2">SUM(M5:M7)</f>
        <v>0</v>
      </c>
      <c r="N8" s="74">
        <f t="shared" si="2"/>
        <v>0</v>
      </c>
      <c r="O8" s="74">
        <f t="shared" si="2"/>
        <v>0</v>
      </c>
      <c r="P8" s="77">
        <f t="shared" si="2"/>
        <v>0</v>
      </c>
      <c r="Q8" s="93">
        <f t="shared" si="2"/>
        <v>0</v>
      </c>
      <c r="R8" s="94">
        <f t="shared" si="2"/>
        <v>0</v>
      </c>
      <c r="S8" s="95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4.75" customHeight="1">
      <c r="A9" s="24"/>
      <c r="B9" s="24"/>
      <c r="C9" s="24"/>
      <c r="D9" s="435"/>
      <c r="E9" s="431"/>
      <c r="F9" s="431"/>
      <c r="G9" s="431"/>
      <c r="H9" s="431"/>
      <c r="I9" s="431"/>
      <c r="J9" s="431"/>
      <c r="K9" s="431"/>
      <c r="L9" s="24"/>
      <c r="M9" s="25"/>
      <c r="N9" s="25"/>
      <c r="O9" s="67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60" t="s">
        <v>45</v>
      </c>
      <c r="E10" s="61"/>
      <c r="F10" s="61"/>
      <c r="G10" s="61"/>
      <c r="H10" s="61"/>
      <c r="I10" s="27"/>
      <c r="J10" s="24"/>
      <c r="K10" s="24"/>
      <c r="L10" s="24"/>
      <c r="M10" s="25"/>
      <c r="N10" s="25"/>
      <c r="O10" s="25"/>
      <c r="P10" s="68">
        <f>P8+P9</f>
        <v>0</v>
      </c>
      <c r="Q10" s="28"/>
      <c r="R10" s="29"/>
      <c r="S10" s="69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A11" s="24"/>
      <c r="B11" s="24"/>
      <c r="C11" s="24"/>
      <c r="D11" s="436"/>
      <c r="E11" s="431"/>
      <c r="F11" s="431"/>
      <c r="G11" s="431"/>
      <c r="H11" s="431"/>
      <c r="I11" s="431"/>
      <c r="J11" s="431"/>
      <c r="K11" s="431"/>
      <c r="L11" s="24"/>
      <c r="M11" s="25"/>
      <c r="N11" s="25"/>
      <c r="O11" s="25"/>
      <c r="P11" s="11"/>
      <c r="Q11" s="4" t="s">
        <v>25</v>
      </c>
      <c r="R11" s="70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7" t="s">
        <v>13</v>
      </c>
      <c r="P12" s="11" t="s">
        <v>47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3"/>
  <sheetViews>
    <sheetView topLeftCell="H1" workbookViewId="0">
      <selection activeCell="M16" sqref="M16"/>
    </sheetView>
  </sheetViews>
  <sheetFormatPr defaultColWidth="12.625" defaultRowHeight="14.25"/>
  <cols>
    <col min="1" max="1" width="2.375" style="297" customWidth="1"/>
    <col min="2" max="2" width="6.5" style="297" customWidth="1"/>
    <col min="3" max="3" width="19.875" style="297" hidden="1" customWidth="1"/>
    <col min="4" max="4" width="34" style="297" customWidth="1"/>
    <col min="5" max="5" width="18.125" style="297" customWidth="1"/>
    <col min="6" max="6" width="34" style="297" customWidth="1"/>
    <col min="7" max="7" width="34" style="297" hidden="1" customWidth="1"/>
    <col min="8" max="8" width="34" style="297" customWidth="1"/>
    <col min="9" max="9" width="22.375" style="297" customWidth="1"/>
    <col min="10" max="12" width="8" style="297" customWidth="1"/>
    <col min="13" max="15" width="12.375" style="297" customWidth="1"/>
    <col min="16" max="16" width="11.875" style="297" customWidth="1"/>
    <col min="17" max="17" width="14.25" style="297" customWidth="1"/>
    <col min="18" max="18" width="13" style="297" customWidth="1"/>
    <col min="19" max="19" width="15.75" style="297" customWidth="1"/>
    <col min="20" max="36" width="7.625" style="297" customWidth="1"/>
    <col min="37" max="16384" width="12.625" style="297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37" t="s">
        <v>61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44"/>
      <c r="C3" s="144"/>
      <c r="D3" s="144"/>
      <c r="E3" s="144"/>
      <c r="F3" s="219"/>
      <c r="G3" s="144"/>
      <c r="H3" s="144"/>
      <c r="I3" s="144"/>
      <c r="J3" s="144"/>
      <c r="K3" s="144"/>
      <c r="L3" s="92"/>
      <c r="M3" s="455" t="s">
        <v>0</v>
      </c>
      <c r="N3" s="433"/>
      <c r="O3" s="434"/>
      <c r="P3" s="236" t="s">
        <v>32</v>
      </c>
      <c r="Q3" s="456" t="s">
        <v>33</v>
      </c>
      <c r="R3" s="433"/>
      <c r="S3" s="43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338" t="s">
        <v>34</v>
      </c>
      <c r="C4" s="339" t="s">
        <v>35</v>
      </c>
      <c r="D4" s="340" t="s">
        <v>36</v>
      </c>
      <c r="E4" s="340" t="s">
        <v>37</v>
      </c>
      <c r="F4" s="340" t="s">
        <v>38</v>
      </c>
      <c r="G4" s="341" t="s">
        <v>39</v>
      </c>
      <c r="H4" s="340" t="s">
        <v>40</v>
      </c>
      <c r="I4" s="340" t="s">
        <v>41</v>
      </c>
      <c r="J4" s="459" t="s">
        <v>42</v>
      </c>
      <c r="K4" s="451"/>
      <c r="L4" s="452"/>
      <c r="M4" s="342" t="s">
        <v>4</v>
      </c>
      <c r="N4" s="318" t="s">
        <v>5</v>
      </c>
      <c r="O4" s="319" t="s">
        <v>6</v>
      </c>
      <c r="P4" s="320" t="s">
        <v>4</v>
      </c>
      <c r="Q4" s="321" t="s">
        <v>8</v>
      </c>
      <c r="R4" s="322" t="s">
        <v>9</v>
      </c>
      <c r="S4" s="323" t="s">
        <v>44</v>
      </c>
    </row>
    <row r="5" spans="1:36" ht="22.5" customHeight="1">
      <c r="A5" s="10"/>
      <c r="B5" s="324">
        <v>1</v>
      </c>
      <c r="C5" s="115"/>
      <c r="D5" s="214"/>
      <c r="E5" s="305"/>
      <c r="F5" s="117"/>
      <c r="G5" s="356"/>
      <c r="H5" s="328"/>
      <c r="I5" s="119"/>
      <c r="J5" s="120"/>
      <c r="K5" s="116"/>
      <c r="L5" s="121"/>
      <c r="M5" s="335"/>
      <c r="N5" s="335"/>
      <c r="O5" s="357"/>
      <c r="P5" s="358">
        <v>0</v>
      </c>
      <c r="Q5" s="124"/>
      <c r="R5" s="271"/>
      <c r="S5" s="330">
        <f t="shared" ref="S5:S6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 thickBot="1">
      <c r="A6" s="10"/>
      <c r="B6" s="343">
        <v>2</v>
      </c>
      <c r="C6" s="344"/>
      <c r="D6" s="345"/>
      <c r="E6" s="336"/>
      <c r="F6" s="346"/>
      <c r="G6" s="337"/>
      <c r="H6" s="347" t="str">
        <f t="shared" ref="H6" si="1">UPPER(G6)</f>
        <v/>
      </c>
      <c r="I6" s="348"/>
      <c r="J6" s="349"/>
      <c r="K6" s="346"/>
      <c r="L6" s="350"/>
      <c r="M6" s="351"/>
      <c r="N6" s="351"/>
      <c r="O6" s="352"/>
      <c r="P6" s="353">
        <v>0</v>
      </c>
      <c r="Q6" s="354"/>
      <c r="R6" s="355"/>
      <c r="S6" s="187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.75" customHeight="1">
      <c r="A7" s="21"/>
      <c r="B7" s="21"/>
      <c r="C7" s="21"/>
      <c r="D7" s="21"/>
      <c r="E7" s="21"/>
      <c r="F7" s="21"/>
      <c r="G7" s="21"/>
      <c r="H7" s="21"/>
      <c r="I7" s="62"/>
      <c r="J7" s="21"/>
      <c r="K7" s="14"/>
      <c r="L7" s="21"/>
      <c r="M7" s="74">
        <f t="shared" ref="M7:R7" si="2">SUM(M5:M6)</f>
        <v>0</v>
      </c>
      <c r="N7" s="74">
        <f t="shared" si="2"/>
        <v>0</v>
      </c>
      <c r="O7" s="74">
        <f t="shared" si="2"/>
        <v>0</v>
      </c>
      <c r="P7" s="77">
        <f t="shared" si="2"/>
        <v>0</v>
      </c>
      <c r="Q7" s="93">
        <f t="shared" si="2"/>
        <v>0</v>
      </c>
      <c r="R7" s="94">
        <f t="shared" si="2"/>
        <v>0</v>
      </c>
      <c r="S7" s="95">
        <f>SUM(S5:S6)+P8</f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 thickBot="1">
      <c r="A8" s="24"/>
      <c r="B8" s="24"/>
      <c r="C8" s="24"/>
      <c r="D8" s="435"/>
      <c r="E8" s="431"/>
      <c r="F8" s="431"/>
      <c r="G8" s="431"/>
      <c r="H8" s="431"/>
      <c r="I8" s="431"/>
      <c r="J8" s="431"/>
      <c r="K8" s="431"/>
      <c r="L8" s="24"/>
      <c r="M8" s="25"/>
      <c r="N8" s="25"/>
      <c r="O8" s="67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thickBot="1">
      <c r="A9" s="24"/>
      <c r="B9" s="24"/>
      <c r="C9" s="24"/>
      <c r="D9" s="60" t="s">
        <v>45</v>
      </c>
      <c r="E9" s="61"/>
      <c r="F9" s="61"/>
      <c r="G9" s="61"/>
      <c r="H9" s="61"/>
      <c r="I9" s="27"/>
      <c r="J9" s="24"/>
      <c r="K9" s="24"/>
      <c r="L9" s="24"/>
      <c r="M9" s="25"/>
      <c r="N9" s="25"/>
      <c r="O9" s="25"/>
      <c r="P9" s="68">
        <f>P7+P8</f>
        <v>0</v>
      </c>
      <c r="Q9" s="28"/>
      <c r="R9" s="29"/>
      <c r="S9" s="69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436"/>
      <c r="E10" s="431"/>
      <c r="F10" s="431"/>
      <c r="G10" s="431"/>
      <c r="H10" s="431"/>
      <c r="I10" s="431"/>
      <c r="J10" s="431"/>
      <c r="K10" s="431"/>
      <c r="L10" s="24"/>
      <c r="M10" s="25"/>
      <c r="N10" s="25"/>
      <c r="O10" s="25"/>
      <c r="P10" s="11"/>
      <c r="Q10" s="4" t="s">
        <v>25</v>
      </c>
      <c r="R10" s="70">
        <f>M7+N7+O7+P9+Q7+R7</f>
        <v>0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7" t="s">
        <v>13</v>
      </c>
      <c r="P11" s="11" t="s">
        <v>47</v>
      </c>
      <c r="Q11" s="4"/>
      <c r="R11" s="5"/>
      <c r="S11" s="5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Zarpelon</dc:creator>
  <cp:lastModifiedBy>Valmir Zarpelon</cp:lastModifiedBy>
  <dcterms:created xsi:type="dcterms:W3CDTF">2006-09-16T00:00:00Z</dcterms:created>
  <dcterms:modified xsi:type="dcterms:W3CDTF">2023-06-01T13:34:29Z</dcterms:modified>
</cp:coreProperties>
</file>