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5" yWindow="4395" windowWidth="19815" windowHeight="8895"/>
  </bookViews>
  <sheets>
    <sheet name="RESUMO GERAL" sheetId="1" r:id="rId1"/>
    <sheet name="JAN-22" sheetId="2" r:id="rId2"/>
    <sheet name="FEV-22" sheetId="3" r:id="rId3"/>
    <sheet name="MAR-22" sheetId="4" r:id="rId4"/>
    <sheet name="ABR-22" sheetId="5" r:id="rId5"/>
    <sheet name="MAI-22" sheetId="6" r:id="rId6"/>
    <sheet name="JUN-21" sheetId="7" r:id="rId7"/>
    <sheet name="JUL-22" sheetId="8" r:id="rId8"/>
    <sheet name="AGO-22" sheetId="9" r:id="rId9"/>
    <sheet name="SET-22" sheetId="10" r:id="rId10"/>
    <sheet name="OUT-22" sheetId="11" r:id="rId11"/>
    <sheet name="NOV-22" sheetId="12" r:id="rId12"/>
    <sheet name="DEZ-22" sheetId="14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R5" i="14" l="1"/>
  <c r="E17" i="1" l="1"/>
  <c r="R5" i="11"/>
  <c r="R5" i="10"/>
  <c r="H5" i="10"/>
  <c r="R6" i="6"/>
  <c r="R5" i="6"/>
  <c r="R4" i="6"/>
  <c r="R13" i="5"/>
  <c r="Q6" i="5"/>
  <c r="S16" i="5" l="1"/>
  <c r="S8" i="5"/>
  <c r="S9" i="5"/>
  <c r="S10" i="5"/>
  <c r="S11" i="5"/>
  <c r="S12" i="5"/>
  <c r="S13" i="5"/>
  <c r="S14" i="5"/>
  <c r="S15" i="5"/>
  <c r="H8" i="5"/>
  <c r="H9" i="5"/>
  <c r="H10" i="5"/>
  <c r="H11" i="5"/>
  <c r="H12" i="5"/>
  <c r="H13" i="5"/>
  <c r="H14" i="5"/>
  <c r="H15" i="5"/>
  <c r="H16" i="5"/>
  <c r="N6" i="2" l="1"/>
  <c r="R5" i="2"/>
  <c r="R7" i="14" l="1"/>
  <c r="I17" i="1" s="1"/>
  <c r="J17" i="1" s="1"/>
  <c r="Q7" i="14"/>
  <c r="H17" i="1" s="1"/>
  <c r="P7" i="14"/>
  <c r="P8" i="14" s="1"/>
  <c r="O7" i="14"/>
  <c r="F17" i="1" s="1"/>
  <c r="N7" i="14"/>
  <c r="M7" i="14"/>
  <c r="D17" i="1" s="1"/>
  <c r="S6" i="14"/>
  <c r="H6" i="14"/>
  <c r="S5" i="14"/>
  <c r="H5" i="14"/>
  <c r="P9" i="14" l="1"/>
  <c r="S7" i="14"/>
  <c r="S6" i="2"/>
  <c r="S7" i="2"/>
  <c r="H6" i="2"/>
  <c r="H7" i="2"/>
  <c r="R10" i="14" l="1"/>
  <c r="S10" i="14" s="1"/>
  <c r="G17" i="1"/>
  <c r="L17" i="1" s="1"/>
  <c r="R8" i="11"/>
  <c r="H7" i="11" l="1"/>
  <c r="H6" i="11"/>
  <c r="H5" i="11"/>
  <c r="O8" i="11"/>
  <c r="F15" i="1" s="1"/>
  <c r="N8" i="11"/>
  <c r="E15" i="1" s="1"/>
  <c r="M8" i="11"/>
  <c r="D15" i="1" s="1"/>
  <c r="Q8" i="11"/>
  <c r="H15" i="1" s="1"/>
  <c r="S7" i="11"/>
  <c r="S6" i="11"/>
  <c r="S5" i="11" l="1"/>
  <c r="P8" i="11"/>
  <c r="S6" i="10"/>
  <c r="S9" i="9"/>
  <c r="H5" i="9"/>
  <c r="H6" i="9"/>
  <c r="H7" i="9"/>
  <c r="H8" i="9"/>
  <c r="H9" i="9"/>
  <c r="S6" i="9"/>
  <c r="S7" i="9"/>
  <c r="S8" i="9"/>
  <c r="S5" i="8"/>
  <c r="H5" i="8"/>
  <c r="S7" i="5"/>
  <c r="H7" i="5"/>
  <c r="H5" i="2"/>
  <c r="H8" i="2"/>
  <c r="H9" i="2"/>
  <c r="P9" i="11" l="1"/>
  <c r="S8" i="11" s="1"/>
  <c r="R8" i="12"/>
  <c r="Q8" i="12"/>
  <c r="H16" i="1" s="1"/>
  <c r="P8" i="12"/>
  <c r="O8" i="12"/>
  <c r="N8" i="12"/>
  <c r="M8" i="12"/>
  <c r="S7" i="12"/>
  <c r="H7" i="12"/>
  <c r="S6" i="12"/>
  <c r="H6" i="12"/>
  <c r="S5" i="12"/>
  <c r="H5" i="12"/>
  <c r="R7" i="10"/>
  <c r="I14" i="1" s="1"/>
  <c r="Q7" i="10"/>
  <c r="H14" i="1" s="1"/>
  <c r="P7" i="10"/>
  <c r="O7" i="10"/>
  <c r="F14" i="1" s="1"/>
  <c r="N7" i="10"/>
  <c r="M7" i="10"/>
  <c r="D14" i="1" s="1"/>
  <c r="S5" i="10"/>
  <c r="R10" i="9"/>
  <c r="I13" i="1" s="1"/>
  <c r="Q10" i="9"/>
  <c r="P10" i="9"/>
  <c r="P11" i="9" s="1"/>
  <c r="O10" i="9"/>
  <c r="N10" i="9"/>
  <c r="E13" i="1" s="1"/>
  <c r="M10" i="9"/>
  <c r="S5" i="9"/>
  <c r="R7" i="8"/>
  <c r="Q7" i="8"/>
  <c r="H12" i="1" s="1"/>
  <c r="P7" i="8"/>
  <c r="O7" i="8"/>
  <c r="F12" i="1" s="1"/>
  <c r="N7" i="8"/>
  <c r="E12" i="1" s="1"/>
  <c r="M7" i="8"/>
  <c r="D12" i="1" s="1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8" i="6"/>
  <c r="O8" i="6"/>
  <c r="N8" i="6"/>
  <c r="M8" i="6"/>
  <c r="S6" i="6"/>
  <c r="H6" i="6"/>
  <c r="S5" i="6"/>
  <c r="H5" i="6"/>
  <c r="R8" i="6"/>
  <c r="I10" i="1" s="1"/>
  <c r="Q8" i="6"/>
  <c r="H4" i="6"/>
  <c r="R19" i="5"/>
  <c r="I9" i="1" s="1"/>
  <c r="Q19" i="5"/>
  <c r="H9" i="1" s="1"/>
  <c r="P19" i="5"/>
  <c r="P20" i="5" s="1"/>
  <c r="O19" i="5"/>
  <c r="N19" i="5"/>
  <c r="M19" i="5"/>
  <c r="S17" i="5"/>
  <c r="H17" i="5"/>
  <c r="S6" i="5"/>
  <c r="H6" i="5"/>
  <c r="S5" i="5"/>
  <c r="H5" i="5"/>
  <c r="P9" i="4"/>
  <c r="P10" i="4" s="1"/>
  <c r="O9" i="4"/>
  <c r="N9" i="4"/>
  <c r="E8" i="1" s="1"/>
  <c r="M9" i="4"/>
  <c r="R9" i="4"/>
  <c r="I8" i="1" s="1"/>
  <c r="S7" i="4"/>
  <c r="S6" i="4"/>
  <c r="S5" i="4"/>
  <c r="Q9" i="4"/>
  <c r="H8" i="1" s="1"/>
  <c r="P8" i="3"/>
  <c r="P9" i="3" s="1"/>
  <c r="O8" i="3"/>
  <c r="F7" i="1" s="1"/>
  <c r="N8" i="3"/>
  <c r="M8" i="3"/>
  <c r="D7" i="1" s="1"/>
  <c r="R8" i="3"/>
  <c r="I7" i="1" s="1"/>
  <c r="Q8" i="3"/>
  <c r="H7" i="1" s="1"/>
  <c r="S7" i="3"/>
  <c r="S6" i="3"/>
  <c r="S5" i="3"/>
  <c r="P11" i="2"/>
  <c r="P12" i="2" s="1"/>
  <c r="O11" i="2"/>
  <c r="N11" i="2"/>
  <c r="E6" i="1" s="1"/>
  <c r="M11" i="2"/>
  <c r="Q11" i="2"/>
  <c r="H6" i="1" s="1"/>
  <c r="S9" i="2"/>
  <c r="S8" i="2"/>
  <c r="S5" i="2"/>
  <c r="R11" i="2"/>
  <c r="I6" i="1" s="1"/>
  <c r="I16" i="1"/>
  <c r="F16" i="1"/>
  <c r="E16" i="1"/>
  <c r="D16" i="1"/>
  <c r="E14" i="1"/>
  <c r="H13" i="1"/>
  <c r="F13" i="1"/>
  <c r="D13" i="1"/>
  <c r="I12" i="1"/>
  <c r="I11" i="1"/>
  <c r="H11" i="1"/>
  <c r="F11" i="1"/>
  <c r="E11" i="1"/>
  <c r="D11" i="1"/>
  <c r="H10" i="1"/>
  <c r="F10" i="1"/>
  <c r="E10" i="1"/>
  <c r="D10" i="1"/>
  <c r="F9" i="1"/>
  <c r="E9" i="1"/>
  <c r="D9" i="1"/>
  <c r="F8" i="1"/>
  <c r="D8" i="1"/>
  <c r="E7" i="1"/>
  <c r="F6" i="1"/>
  <c r="D6" i="1"/>
  <c r="P10" i="11" l="1"/>
  <c r="G15" i="1" s="1"/>
  <c r="S10" i="9"/>
  <c r="S19" i="5"/>
  <c r="E19" i="1"/>
  <c r="D19" i="1"/>
  <c r="F19" i="1"/>
  <c r="H19" i="1"/>
  <c r="P11" i="4"/>
  <c r="G8" i="1" s="1"/>
  <c r="J8" i="1" s="1"/>
  <c r="S9" i="4"/>
  <c r="S11" i="2"/>
  <c r="P10" i="12"/>
  <c r="G16" i="1" s="1"/>
  <c r="J16" i="1" s="1"/>
  <c r="P13" i="2"/>
  <c r="G6" i="1" s="1"/>
  <c r="S8" i="3"/>
  <c r="P10" i="3"/>
  <c r="G7" i="1" s="1"/>
  <c r="J7" i="1" s="1"/>
  <c r="P21" i="5"/>
  <c r="G9" i="1" s="1"/>
  <c r="J9" i="1" s="1"/>
  <c r="S4" i="6"/>
  <c r="P9" i="6"/>
  <c r="P10" i="6" s="1"/>
  <c r="G10" i="1" s="1"/>
  <c r="J10" i="1" s="1"/>
  <c r="P10" i="7"/>
  <c r="G11" i="1" s="1"/>
  <c r="J11" i="1" s="1"/>
  <c r="L11" i="1" s="1"/>
  <c r="P8" i="8"/>
  <c r="S7" i="8" s="1"/>
  <c r="P12" i="9"/>
  <c r="G13" i="1" s="1"/>
  <c r="J13" i="1" s="1"/>
  <c r="P8" i="10"/>
  <c r="S7" i="10" s="1"/>
  <c r="P9" i="12"/>
  <c r="S8" i="12" s="1"/>
  <c r="L9" i="1" l="1"/>
  <c r="L16" i="1"/>
  <c r="P9" i="10"/>
  <c r="G14" i="1" s="1"/>
  <c r="J14" i="1" s="1"/>
  <c r="L14" i="1" s="1"/>
  <c r="L13" i="1"/>
  <c r="P9" i="8"/>
  <c r="G12" i="1" s="1"/>
  <c r="J12" i="1" s="1"/>
  <c r="L12" i="1" s="1"/>
  <c r="L8" i="1"/>
  <c r="L7" i="1"/>
  <c r="R13" i="9"/>
  <c r="S13" i="9" s="1"/>
  <c r="R11" i="7"/>
  <c r="S11" i="7" s="1"/>
  <c r="S11" i="12"/>
  <c r="S8" i="6"/>
  <c r="L10" i="1" s="1"/>
  <c r="R11" i="12"/>
  <c r="R11" i="6"/>
  <c r="R12" i="4"/>
  <c r="S12" i="4" s="1"/>
  <c r="R11" i="3"/>
  <c r="R14" i="2"/>
  <c r="S14" i="2" s="1"/>
  <c r="J6" i="1"/>
  <c r="L6" i="1" s="1"/>
  <c r="S11" i="3"/>
  <c r="R22" i="5"/>
  <c r="S22" i="5" s="1"/>
  <c r="R10" i="8" l="1"/>
  <c r="S10" i="8" s="1"/>
  <c r="R10" i="10"/>
  <c r="S10" i="10" s="1"/>
  <c r="G19" i="1"/>
  <c r="S11" i="6"/>
  <c r="R11" i="11"/>
  <c r="S11" i="11" s="1"/>
  <c r="I15" i="1"/>
  <c r="J15" i="1" s="1"/>
  <c r="L15" i="1" s="1"/>
  <c r="I19" i="1" l="1"/>
  <c r="I22" i="1" s="1"/>
  <c r="J25" i="1" s="1"/>
</calcChain>
</file>

<file path=xl/sharedStrings.xml><?xml version="1.0" encoding="utf-8"?>
<sst xmlns="http://schemas.openxmlformats.org/spreadsheetml/2006/main" count="532" uniqueCount="187">
  <si>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</si>
  <si>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</si>
  <si>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</si>
  <si>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</si>
  <si>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</si>
  <si>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</si>
  <si>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</si>
  <si>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</si>
  <si>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</si>
  <si>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</si>
  <si>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</si>
  <si>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</si>
  <si>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</si>
  <si>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</si>
  <si>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</si>
  <si>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</si>
  <si>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</si>
  <si>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</si>
  <si>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</si>
  <si>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</si>
  <si>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</si>
  <si>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</si>
  <si>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</si>
  <si>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</si>
  <si>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</si>
  <si>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</si>
  <si>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</si>
  <si>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</si>
  <si>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</si>
  <si>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</si>
  <si>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</si>
  <si>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</si>
  <si>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</si>
  <si>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</si>
  <si>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</si>
  <si>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</si>
  <si>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</si>
  <si>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</si>
  <si>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</si>
  <si>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</si>
  <si>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</si>
  <si>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</si>
  <si>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</si>
  <si>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</si>
  <si>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</si>
  <si>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AGUARDANDO DOCUMENTOS DE COBRANÇA</t>
  </si>
  <si>
    <t>conferência</t>
  </si>
  <si>
    <t>Tx. Adm. Contrato</t>
  </si>
  <si>
    <t>SEM VIAGENS PERÍODO</t>
  </si>
  <si>
    <t>SEM VIAGENS NO PERÍODO</t>
  </si>
  <si>
    <r>
      <t xml:space="preserve">SIC -  </t>
    </r>
    <r>
      <rPr>
        <sz val="14"/>
        <color rgb="FF000000"/>
        <rFont val="Arial"/>
      </rPr>
      <t>RESUMO DAS DESPESAS COM VIAGENS - 2022</t>
    </r>
  </si>
  <si>
    <r>
      <t xml:space="preserve">SIC -  </t>
    </r>
    <r>
      <rPr>
        <sz val="14"/>
        <color rgb="FF000000"/>
        <rFont val="Arial"/>
      </rPr>
      <t>RELAÇÃO DE VIAGENS  - JANEIRO 2022</t>
    </r>
  </si>
  <si>
    <r>
      <t xml:space="preserve">SIC -  </t>
    </r>
    <r>
      <rPr>
        <sz val="14"/>
        <color rgb="FF000000"/>
        <rFont val="Arial"/>
      </rPr>
      <t>RELAÇÃO DE VIAGENS  - FEVEREIRO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</si>
  <si>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MARÇO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</si>
  <si>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ABRIL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</si>
  <si>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MAIO 2022</t>
    </r>
  </si>
  <si>
    <r>
      <t xml:space="preserve">SIC -  </t>
    </r>
    <r>
      <rPr>
        <sz val="14"/>
        <color rgb="FF000000"/>
        <rFont val="Arial"/>
      </rPr>
      <t>RELAÇÃO DE VIAGENS  - JUNHO 2022</t>
    </r>
  </si>
  <si>
    <r>
      <t xml:space="preserve">SIC - </t>
    </r>
    <r>
      <rPr>
        <sz val="14"/>
        <color rgb="FF000000"/>
        <rFont val="Arial"/>
      </rPr>
      <t>RELAÇÃO DE VIAGENS  - JULHO 2022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</si>
  <si>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AGOSTO 2022</t>
    </r>
  </si>
  <si>
    <r>
      <t xml:space="preserve"> SIC - </t>
    </r>
    <r>
      <rPr>
        <sz val="14"/>
        <color rgb="FF000000"/>
        <rFont val="Arial"/>
      </rPr>
      <t>RELAÇÃO DE VIAGENS  - SETEMBRO 2022</t>
    </r>
  </si>
  <si>
    <r>
      <t xml:space="preserve"> SIC - </t>
    </r>
    <r>
      <rPr>
        <sz val="14"/>
        <color rgb="FF000000"/>
        <rFont val="Arial"/>
      </rPr>
      <t>RELAÇÃO DE VIAGENS  - OUTUBRO 2022</t>
    </r>
  </si>
  <si>
    <r>
      <t xml:space="preserve"> SIC - </t>
    </r>
    <r>
      <rPr>
        <sz val="14"/>
        <color rgb="FF000000"/>
        <rFont val="Arial"/>
      </rPr>
      <t>RELAÇÃO DE VIAGENS  - NOVEMBRO 2022</t>
    </r>
  </si>
  <si>
    <r>
      <t xml:space="preserve"> SIC - </t>
    </r>
    <r>
      <rPr>
        <sz val="14"/>
        <color rgb="FF000000"/>
        <rFont val="Arial"/>
      </rPr>
      <t>RELAÇÃO DE VIAGENS  - DEZEMBRO 2022</t>
    </r>
  </si>
  <si>
    <t>23092.013772/2021-68</t>
  </si>
  <si>
    <t>23092.000979/2022-53</t>
  </si>
  <si>
    <t>23092.000851/2022-90</t>
  </si>
  <si>
    <t>23092.000858/2022-10</t>
  </si>
  <si>
    <t>23092.001127/2022-83</t>
  </si>
  <si>
    <t>DANIEL GOMES PORTELLA</t>
  </si>
  <si>
    <t>ANALISTA I - PREGOEIRO</t>
  </si>
  <si>
    <t>PARTICIPAÇÃO NO 17º CONGRESSO DE PREGOEIROS</t>
  </si>
  <si>
    <t>JORGE LUIS BAJERSKI</t>
  </si>
  <si>
    <t>DIRETOR ADMINISTRATIVO</t>
  </si>
  <si>
    <t>PARTICIPAÇÃO REUNIÃO  NA CGU</t>
  </si>
  <si>
    <t>VALTER FERREIRA DA SILVA</t>
  </si>
  <si>
    <t>REUNIÕES E VISITAS DE DIAGNÓSTICO REAL. EM CONJ. COM A EMPRESA CTIS P PLANEJ. DA IMPLANTAÇÃO DO AGHUse NOS HOSP. MARINHA DO BRASIL.</t>
  </si>
  <si>
    <t>GABRIEL ALABARSE HERNANDEZ</t>
  </si>
  <si>
    <t>THIANE MERGEN</t>
  </si>
  <si>
    <t>POA X FOZ DO IGUAÇU X POA</t>
  </si>
  <si>
    <t>Mar-Abr</t>
  </si>
  <si>
    <t>POA X BSB X POA</t>
  </si>
  <si>
    <t>POA X RJ X POA</t>
  </si>
  <si>
    <t>ASSESSOR PARA GESTÃO ESTRATÉGICA DE TIC.</t>
  </si>
  <si>
    <t>SUPERVISOR DE MONITORAMENTO E CONTROLE.</t>
  </si>
  <si>
    <t>ENFERMEIRA</t>
  </si>
  <si>
    <t>FECHADO</t>
  </si>
  <si>
    <t>23092.002790/2022-03</t>
  </si>
  <si>
    <t>23092.004604/2022-62</t>
  </si>
  <si>
    <t>23092.004661/2022-41</t>
  </si>
  <si>
    <t>23092.004613/2022-53</t>
  </si>
  <si>
    <t>23092.004958/2022-15</t>
  </si>
  <si>
    <t>23092.004690/2022-11</t>
  </si>
  <si>
    <t>23092.004899/2022-77</t>
  </si>
  <si>
    <t>23092.004901/2022-16</t>
  </si>
  <si>
    <t>23092.003235/2022-91</t>
  </si>
  <si>
    <t>23092.004090/2022-45</t>
  </si>
  <si>
    <t>23092.004425/2022-25</t>
  </si>
  <si>
    <t>23092.004943/2022-49</t>
  </si>
  <si>
    <t>LUCIANA BERBIGIER LUCAS</t>
  </si>
  <si>
    <t>SUPERV DE GESTÃO DE RISCOS E INTEGR CORPORATIVA</t>
  </si>
  <si>
    <t>FLÁVIO PECHANSKY</t>
  </si>
  <si>
    <t>PROFESSOR PRECEPTOR</t>
  </si>
  <si>
    <t>JULIANA NICHTERWITZ SCHERER</t>
  </si>
  <si>
    <t>PESQUISADORA SEM REMUNERAÇÃO</t>
  </si>
  <si>
    <t>MAILTON FRANÇA DE VASCONCELOS</t>
  </si>
  <si>
    <t>PESQUISADOR SEM REMUNERAÇÃO</t>
  </si>
  <si>
    <t>DAIANE NICOLI SILVELLO DOS SANTOS FERREIRA</t>
  </si>
  <si>
    <t>PROFESSOR PESQUISADOR</t>
  </si>
  <si>
    <t>MARCELO ROSSONI DA ROCHA</t>
  </si>
  <si>
    <t xml:space="preserve"> PESQUISADOR</t>
  </si>
  <si>
    <t>GUSTAVO COSTA PEREIRA</t>
  </si>
  <si>
    <t>BOLSISTA DE INICIAÇÃO CIENTÍFICA</t>
  </si>
  <si>
    <t>LUANA SILVEIRA GROS</t>
  </si>
  <si>
    <t>ALUNO DE MESTRADO/PESQUISADOR</t>
  </si>
  <si>
    <t>ALEXANDRE CAIRO</t>
  </si>
  <si>
    <t>PROCURADOR DA FAZENDA NACIONAL</t>
  </si>
  <si>
    <t>BERENICE LEMPEK DOS SANTOS</t>
  </si>
  <si>
    <t>BOLSISTA DO PROJETO Meta 06-TED 105/2018</t>
  </si>
  <si>
    <t>LUCIANA PAULA CADORE STEFANI</t>
  </si>
  <si>
    <t>DIRETORA DE ENSINO</t>
  </si>
  <si>
    <t>LUCIANE CAMILLO MAGALHÃES</t>
  </si>
  <si>
    <t xml:space="preserve"> CHEFE DO SERVIÇO DE PLANEJ SUPRIMENTOS. </t>
  </si>
  <si>
    <t>Participação no  2º Seminário Nacional Processo Administrativo Disciplinar | A Nova Lei Nº 14.230/21 | Instituto Negócios Públicos</t>
  </si>
  <si>
    <t>Participação na 23rd International Council on Alcohol, Drugs and Traffic Safety (ICADTS) Conference</t>
  </si>
  <si>
    <t>ASSEMBLÉIA GERAL EXTRAORDINÁRIA</t>
  </si>
  <si>
    <t>COLETA E INSERÇÃO DE  INFORMAÇÕES NO BANCO DE DADOS DO PROJETO.</t>
  </si>
  <si>
    <t>Visita Institucional ao Hospital Albert Einstein. Reunião com o Diretor Superintendente do Ensino do Hospital Albert Einstein, visita ao Centro de Simulação, ao Centro de Ensino e Pesquisa e ao Centro de Anestesia.</t>
  </si>
  <si>
    <t>Visita a Feira Hospitalar de São Paulo com o objetivo de prospectar novos fornecedores, produtos e buscar novas oportunidades de negocios</t>
  </si>
  <si>
    <t>POA X CURITIBA X POA</t>
  </si>
  <si>
    <t>POA X ROTTERDAN X POA</t>
  </si>
  <si>
    <t>Ago/Set</t>
  </si>
  <si>
    <t>BSB X POA X BSB</t>
  </si>
  <si>
    <t>JOÃO PESSOA X POA X JOÃO PESSOA</t>
  </si>
  <si>
    <t>Abr/Mai</t>
  </si>
  <si>
    <t>POA X SP X POA</t>
  </si>
  <si>
    <r>
      <t xml:space="preserve">COLABORADOR RESSARCIU HCPA DIF. </t>
    </r>
    <r>
      <rPr>
        <b/>
        <sz val="8"/>
        <color indexed="10"/>
        <rFont val="Arial"/>
        <family val="2"/>
      </rPr>
      <t xml:space="preserve"> R$ 3.793,98, REFERENTE DIF. CLASSE.</t>
    </r>
  </si>
  <si>
    <t>23092.003951/2022-78</t>
  </si>
  <si>
    <t>23092.004975/2022-44</t>
  </si>
  <si>
    <t>23092.005241/2022-82</t>
  </si>
  <si>
    <t>MELINA SILVA DE LORETO</t>
  </si>
  <si>
    <t xml:space="preserve">Medico I (Medico Intensivista Plantonista I) </t>
  </si>
  <si>
    <t>Participação no congresso Hospitalar</t>
  </si>
  <si>
    <t>ADRIANA SILVA DA SILVEIRA</t>
  </si>
  <si>
    <t> ASSIST DE AVALIAÇÃO TÉCNICA DE MATERIAIS</t>
  </si>
  <si>
    <t>GABRIELA REMONATTO</t>
  </si>
  <si>
    <t>FARMACÊUTICO-BIOQUÍMICO DA PATOLOGIA II.</t>
  </si>
  <si>
    <t>Capacitação em Hibridização Molecular , FISH.</t>
  </si>
  <si>
    <t>23092.009054/2022-78</t>
  </si>
  <si>
    <t>PATRICIA PACHECO VIOLA</t>
  </si>
  <si>
    <t>PESQUISADORA SEM REMUNERAÇÃIO</t>
  </si>
  <si>
    <t xml:space="preserve">Participação na 23rd International Council on Alcohol, Drugs and Traffic Safety (ICADTS) Conference
 </t>
  </si>
  <si>
    <t>23092.011454/2022-43</t>
  </si>
  <si>
    <r>
      <t>ASSEMBLEIA GERAL EXTRAORDINÁRIA Nº 027 do DIA 28/09/2022</t>
    </r>
    <r>
      <rPr>
        <sz val="8"/>
        <color indexed="8"/>
        <rFont val="Arial"/>
        <family val="2"/>
      </rPr>
      <t>.</t>
    </r>
  </si>
  <si>
    <t>23092.013044/2022-37</t>
  </si>
  <si>
    <t>23092.013038/2022-80</t>
  </si>
  <si>
    <t>Participação Congresso Nac. de Hosp. Privados</t>
  </si>
  <si>
    <t>BRASIL SILVA NETO</t>
  </si>
  <si>
    <t>DIR MÉDICO</t>
  </si>
  <si>
    <t>Recebimento Prêmio Melhores Hospitais do Brasil - IBROSS/OPAS</t>
  </si>
  <si>
    <t>23092.014865/2022-91</t>
  </si>
  <si>
    <t>ANA PAULA COUTINHO</t>
  </si>
  <si>
    <t>ASSESSOR ADJUNTO EXECUTIVO.</t>
  </si>
  <si>
    <t>Representar o HCPA na  cerimônia de divulgação dos resultados do 6º ciclo do Indicador de Governança Sest- IG-Sest </t>
  </si>
  <si>
    <t>POA X BSB XPOA</t>
  </si>
  <si>
    <t>***.436.100-**</t>
  </si>
  <si>
    <t>***.433.770-**</t>
  </si>
  <si>
    <t>***.410.628-**</t>
  </si>
  <si>
    <t>***.924.000-**</t>
  </si>
  <si>
    <t>***.196.900-**</t>
  </si>
  <si>
    <t>***.768.100-**</t>
  </si>
  <si>
    <t>***.207.310-**</t>
  </si>
  <si>
    <t>***.178.920-**</t>
  </si>
  <si>
    <t>***.653.204-**</t>
  </si>
  <si>
    <t>***.960.080-**</t>
  </si>
  <si>
    <t>***.544.530-**</t>
  </si>
  <si>
    <t>***.069.590-**</t>
  </si>
  <si>
    <t>***.539.600-**</t>
  </si>
  <si>
    <t>***.250.957-**</t>
  </si>
  <si>
    <t>***.466.310-**</t>
  </si>
  <si>
    <t>***.301.850-**</t>
  </si>
  <si>
    <t>***.986.560-**</t>
  </si>
  <si>
    <t>***.088.270-**</t>
  </si>
  <si>
    <t>***.721.980-**</t>
  </si>
  <si>
    <t>***.550.600-**</t>
  </si>
  <si>
    <t>***.715.550-**</t>
  </si>
  <si>
    <t>***.446.580-**</t>
  </si>
  <si>
    <t>***.629.890-**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</si>
</sst>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</numFmts>
  <fonts count="48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sz val="10"/>
      <color rgb="FFFF0000"/>
      <name val="Arial"/>
    </font>
    <font>
      <sz val="9"/>
      <color rgb="FF000000"/>
      <name val="Arial"/>
    </font>
    <font>
      <sz val="14"/>
      <color rgb="FF000000"/>
      <name val="Inconsolata"/>
    </font>
    <font>
      <sz val="10"/>
      <name val="Arial"/>
    </font>
    <font>
      <sz val="14"/>
      <color rgb="FF000000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2DCDB"/>
        <bgColor rgb="FFFDE9D9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42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/>
    <xf numFmtId="164" fontId="10" fillId="0" borderId="0" xfId="0" applyNumberFormat="1" applyFont="1"/>
    <xf numFmtId="164" fontId="8" fillId="6" borderId="6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7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19" fillId="9" borderId="7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1" fillId="9" borderId="7" xfId="0" applyFont="1" applyFill="1" applyBorder="1"/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8" fillId="9" borderId="12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166" fontId="8" fillId="0" borderId="14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64" fontId="8" fillId="9" borderId="14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10" borderId="14" xfId="0" applyNumberFormat="1" applyFont="1" applyFill="1" applyBorder="1" applyAlignment="1">
      <alignment horizontal="center" vertical="center"/>
    </xf>
    <xf numFmtId="164" fontId="8" fillId="11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vertical="center" wrapText="1"/>
    </xf>
    <xf numFmtId="166" fontId="10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left" wrapText="1"/>
    </xf>
    <xf numFmtId="0" fontId="25" fillId="0" borderId="14" xfId="0" applyFont="1" applyBorder="1" applyAlignment="1">
      <alignment horizontal="center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3" fillId="0" borderId="0" xfId="0" applyNumberFormat="1" applyFont="1"/>
    <xf numFmtId="164" fontId="8" fillId="0" borderId="0" xfId="0" applyNumberFormat="1" applyFont="1" applyAlignment="1">
      <alignment vertical="center"/>
    </xf>
    <xf numFmtId="164" fontId="13" fillId="10" borderId="7" xfId="0" applyNumberFormat="1" applyFont="1" applyFill="1" applyBorder="1" applyAlignment="1">
      <alignment horizontal="center" vertical="center"/>
    </xf>
    <xf numFmtId="164" fontId="13" fillId="11" borderId="7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4" fontId="13" fillId="12" borderId="4" xfId="0" applyNumberFormat="1" applyFont="1" applyFill="1" applyBorder="1"/>
    <xf numFmtId="164" fontId="27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3" fillId="0" borderId="0" xfId="0" applyFont="1"/>
    <xf numFmtId="0" fontId="12" fillId="0" borderId="14" xfId="0" applyFont="1" applyBorder="1" applyAlignment="1">
      <alignment horizontal="left" wrapText="1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6" fontId="28" fillId="0" borderId="14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 vertical="center"/>
    </xf>
    <xf numFmtId="0" fontId="29" fillId="7" borderId="0" xfId="0" applyFont="1" applyFill="1" applyAlignment="1">
      <alignment horizontal="center"/>
    </xf>
    <xf numFmtId="0" fontId="12" fillId="0" borderId="16" xfId="0" applyFont="1" applyBorder="1" applyAlignment="1">
      <alignment horizontal="center"/>
    </xf>
    <xf numFmtId="0" fontId="23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shrinkToFit="1"/>
    </xf>
    <xf numFmtId="0" fontId="23" fillId="6" borderId="21" xfId="0" applyFont="1" applyFill="1" applyBorder="1" applyAlignment="1">
      <alignment horizontal="center" vertical="center" shrinkToFi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164" fontId="13" fillId="10" borderId="7" xfId="0" applyNumberFormat="1" applyFont="1" applyFill="1" applyBorder="1" applyAlignment="1">
      <alignment vertical="center"/>
    </xf>
    <xf numFmtId="164" fontId="13" fillId="11" borderId="7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5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4" fillId="0" borderId="28" xfId="0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 wrapText="1"/>
    </xf>
    <xf numFmtId="167" fontId="37" fillId="0" borderId="28" xfId="0" applyNumberFormat="1" applyFont="1" applyFill="1" applyBorder="1" applyAlignment="1">
      <alignment horizontal="center"/>
    </xf>
    <xf numFmtId="0" fontId="35" fillId="0" borderId="28" xfId="0" applyNumberFormat="1" applyFont="1" applyFill="1" applyBorder="1" applyAlignment="1">
      <alignment horizontal="center"/>
    </xf>
    <xf numFmtId="43" fontId="34" fillId="13" borderId="28" xfId="1" applyFont="1" applyFill="1" applyBorder="1" applyAlignment="1">
      <alignment horizontal="center" vertical="center"/>
    </xf>
    <xf numFmtId="43" fontId="34" fillId="14" borderId="28" xfId="1" applyFont="1" applyFill="1" applyBorder="1" applyAlignment="1">
      <alignment horizontal="center" vertical="center"/>
    </xf>
    <xf numFmtId="43" fontId="34" fillId="15" borderId="28" xfId="1" applyFont="1" applyFill="1" applyBorder="1" applyAlignment="1">
      <alignment vertical="center"/>
    </xf>
    <xf numFmtId="0" fontId="2" fillId="6" borderId="22" xfId="0" applyFont="1" applyFill="1" applyBorder="1" applyAlignment="1">
      <alignment horizontal="center" vertical="center" shrinkToFit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0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35" fillId="0" borderId="30" xfId="0" applyFont="1" applyFill="1" applyBorder="1" applyAlignment="1">
      <alignment horizontal="center" wrapText="1"/>
    </xf>
    <xf numFmtId="167" fontId="37" fillId="0" borderId="30" xfId="0" applyNumberFormat="1" applyFont="1" applyFill="1" applyBorder="1" applyAlignment="1">
      <alignment horizontal="center"/>
    </xf>
    <xf numFmtId="0" fontId="35" fillId="0" borderId="30" xfId="0" applyNumberFormat="1" applyFont="1" applyFill="1" applyBorder="1" applyAlignment="1">
      <alignment horizontal="center"/>
    </xf>
    <xf numFmtId="164" fontId="8" fillId="9" borderId="32" xfId="0" applyNumberFormat="1" applyFont="1" applyFill="1" applyBorder="1" applyAlignment="1">
      <alignment vertical="center"/>
    </xf>
    <xf numFmtId="164" fontId="8" fillId="0" borderId="32" xfId="0" applyNumberFormat="1" applyFont="1" applyBorder="1" applyAlignment="1">
      <alignment vertical="center"/>
    </xf>
    <xf numFmtId="43" fontId="34" fillId="13" borderId="30" xfId="1" applyFont="1" applyFill="1" applyBorder="1" applyAlignment="1">
      <alignment horizontal="center" vertical="center"/>
    </xf>
    <xf numFmtId="43" fontId="34" fillId="14" borderId="30" xfId="1" applyFont="1" applyFill="1" applyBorder="1" applyAlignment="1">
      <alignment horizontal="center" vertical="center"/>
    </xf>
    <xf numFmtId="164" fontId="2" fillId="0" borderId="33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shrinkToFit="1"/>
    </xf>
    <xf numFmtId="164" fontId="2" fillId="0" borderId="35" xfId="0" applyNumberFormat="1" applyFont="1" applyBorder="1" applyAlignment="1">
      <alignment vertical="center" wrapText="1"/>
    </xf>
    <xf numFmtId="0" fontId="36" fillId="0" borderId="7" xfId="0" applyFont="1" applyBorder="1"/>
    <xf numFmtId="0" fontId="7" fillId="0" borderId="36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center" wrapText="1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0" fontId="36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5" fillId="0" borderId="37" xfId="0" applyFont="1" applyFill="1" applyBorder="1" applyAlignment="1">
      <alignment horizontal="center" wrapText="1"/>
    </xf>
    <xf numFmtId="167" fontId="37" fillId="0" borderId="37" xfId="0" applyNumberFormat="1" applyFont="1" applyFill="1" applyBorder="1" applyAlignment="1">
      <alignment horizontal="center"/>
    </xf>
    <xf numFmtId="0" fontId="35" fillId="0" borderId="37" xfId="0" applyFont="1" applyFill="1" applyBorder="1" applyAlignment="1">
      <alignment horizontal="center"/>
    </xf>
    <xf numFmtId="0" fontId="35" fillId="0" borderId="37" xfId="0" applyNumberFormat="1" applyFont="1" applyFill="1" applyBorder="1" applyAlignment="1">
      <alignment horizontal="center"/>
    </xf>
    <xf numFmtId="43" fontId="34" fillId="15" borderId="37" xfId="1" applyFont="1" applyFill="1" applyBorder="1" applyAlignment="1">
      <alignment vertical="center"/>
    </xf>
    <xf numFmtId="164" fontId="8" fillId="9" borderId="38" xfId="0" applyNumberFormat="1" applyFont="1" applyFill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43" fontId="34" fillId="13" borderId="37" xfId="1" applyFont="1" applyFill="1" applyBorder="1" applyAlignment="1">
      <alignment horizontal="center" vertical="center"/>
    </xf>
    <xf numFmtId="43" fontId="34" fillId="14" borderId="37" xfId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0" fontId="8" fillId="0" borderId="38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0" borderId="38" xfId="0" applyFont="1" applyBorder="1" applyAlignment="1">
      <alignment horizontal="center" wrapText="1"/>
    </xf>
    <xf numFmtId="0" fontId="26" fillId="0" borderId="38" xfId="0" applyFont="1" applyBorder="1" applyAlignment="1">
      <alignment horizontal="center"/>
    </xf>
    <xf numFmtId="164" fontId="8" fillId="0" borderId="38" xfId="0" applyNumberFormat="1" applyFont="1" applyBorder="1" applyAlignment="1">
      <alignment horizontal="center" vertical="center"/>
    </xf>
    <xf numFmtId="164" fontId="8" fillId="10" borderId="38" xfId="0" applyNumberFormat="1" applyFont="1" applyFill="1" applyBorder="1" applyAlignment="1">
      <alignment horizontal="center" vertical="center"/>
    </xf>
    <xf numFmtId="164" fontId="8" fillId="11" borderId="38" xfId="0" applyNumberFormat="1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164" fontId="2" fillId="6" borderId="42" xfId="0" applyNumberFormat="1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24" fillId="0" borderId="32" xfId="0" applyFont="1" applyBorder="1" applyAlignment="1">
      <alignment horizontal="left" wrapText="1"/>
    </xf>
    <xf numFmtId="0" fontId="25" fillId="0" borderId="32" xfId="0" applyFont="1" applyBorder="1" applyAlignment="1">
      <alignment horizontal="center" wrapText="1"/>
    </xf>
    <xf numFmtId="0" fontId="24" fillId="0" borderId="32" xfId="0" applyFont="1" applyBorder="1" applyAlignment="1">
      <alignment horizontal="center" wrapText="1"/>
    </xf>
    <xf numFmtId="166" fontId="10" fillId="0" borderId="32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4" fontId="8" fillId="10" borderId="32" xfId="0" applyNumberFormat="1" applyFont="1" applyFill="1" applyBorder="1" applyAlignment="1">
      <alignment horizontal="center" vertical="center"/>
    </xf>
    <xf numFmtId="164" fontId="8" fillId="11" borderId="32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wrapText="1"/>
    </xf>
    <xf numFmtId="0" fontId="12" fillId="0" borderId="38" xfId="0" applyFont="1" applyBorder="1" applyAlignment="1">
      <alignment horizontal="left"/>
    </xf>
    <xf numFmtId="166" fontId="8" fillId="0" borderId="38" xfId="0" applyNumberFormat="1" applyFont="1" applyBorder="1" applyAlignment="1">
      <alignment horizontal="center"/>
    </xf>
    <xf numFmtId="164" fontId="8" fillId="0" borderId="38" xfId="0" applyNumberFormat="1" applyFont="1" applyBorder="1" applyAlignment="1">
      <alignment vertical="center"/>
    </xf>
    <xf numFmtId="0" fontId="2" fillId="6" borderId="42" xfId="0" applyFont="1" applyFill="1" applyBorder="1" applyAlignment="1">
      <alignment horizontal="center" vertical="center" shrinkToFit="1"/>
    </xf>
    <xf numFmtId="0" fontId="2" fillId="6" borderId="24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12" fillId="5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166" fontId="8" fillId="0" borderId="32" xfId="0" applyNumberFormat="1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164" fontId="10" fillId="0" borderId="3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 wrapText="1"/>
    </xf>
    <xf numFmtId="0" fontId="8" fillId="0" borderId="38" xfId="0" applyFont="1" applyBorder="1" applyAlignment="1">
      <alignment horizontal="center" wrapText="1"/>
    </xf>
    <xf numFmtId="0" fontId="24" fillId="0" borderId="44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164" fontId="2" fillId="0" borderId="45" xfId="0" applyNumberFormat="1" applyFont="1" applyBorder="1" applyAlignment="1">
      <alignment vertical="center" wrapText="1"/>
    </xf>
    <xf numFmtId="0" fontId="2" fillId="6" borderId="41" xfId="0" applyFont="1" applyFill="1" applyBorder="1" applyAlignment="1">
      <alignment horizontal="center" vertical="center" shrinkToFit="1"/>
    </xf>
    <xf numFmtId="0" fontId="2" fillId="6" borderId="19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left" wrapText="1"/>
    </xf>
    <xf numFmtId="0" fontId="25" fillId="0" borderId="38" xfId="0" applyFont="1" applyBorder="1" applyAlignment="1">
      <alignment horizontal="center" wrapText="1"/>
    </xf>
    <xf numFmtId="166" fontId="10" fillId="0" borderId="38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4" fillId="0" borderId="47" xfId="0" applyFont="1" applyBorder="1" applyAlignment="1">
      <alignment horizontal="center" wrapText="1"/>
    </xf>
    <xf numFmtId="166" fontId="28" fillId="0" borderId="32" xfId="0" applyNumberFormat="1" applyFont="1" applyBorder="1" applyAlignment="1">
      <alignment horizontal="center"/>
    </xf>
    <xf numFmtId="0" fontId="30" fillId="0" borderId="36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164" fontId="2" fillId="0" borderId="49" xfId="0" applyNumberFormat="1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shrinkToFit="1"/>
    </xf>
    <xf numFmtId="164" fontId="2" fillId="0" borderId="51" xfId="0" applyNumberFormat="1" applyFont="1" applyBorder="1" applyAlignment="1">
      <alignment vertical="center" wrapText="1"/>
    </xf>
    <xf numFmtId="0" fontId="35" fillId="0" borderId="28" xfId="0" applyFont="1" applyFill="1" applyBorder="1" applyAlignment="1">
      <alignment horizontal="left"/>
    </xf>
    <xf numFmtId="0" fontId="12" fillId="0" borderId="52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2" fillId="6" borderId="53" xfId="0" applyFont="1" applyFill="1" applyBorder="1" applyAlignment="1">
      <alignment horizontal="center" vertical="center" shrinkToFit="1"/>
    </xf>
    <xf numFmtId="0" fontId="23" fillId="6" borderId="54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shrinkToFit="1"/>
    </xf>
    <xf numFmtId="0" fontId="2" fillId="6" borderId="54" xfId="0" applyFont="1" applyFill="1" applyBorder="1" applyAlignment="1">
      <alignment horizontal="center" vertical="center" shrinkToFit="1"/>
    </xf>
    <xf numFmtId="0" fontId="23" fillId="6" borderId="54" xfId="0" applyFont="1" applyFill="1" applyBorder="1" applyAlignment="1">
      <alignment horizontal="center" vertical="center" shrinkToFi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164" fontId="2" fillId="6" borderId="55" xfId="0" applyNumberFormat="1" applyFont="1" applyFill="1" applyBorder="1" applyAlignment="1">
      <alignment horizontal="center" vertical="center" wrapText="1"/>
    </xf>
    <xf numFmtId="164" fontId="2" fillId="6" borderId="54" xfId="0" applyNumberFormat="1" applyFont="1" applyFill="1" applyBorder="1" applyAlignment="1">
      <alignment horizontal="center" vertical="center" wrapText="1"/>
    </xf>
    <xf numFmtId="164" fontId="2" fillId="6" borderId="59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/>
    </xf>
    <xf numFmtId="0" fontId="34" fillId="0" borderId="30" xfId="0" applyFont="1" applyFill="1" applyBorder="1" applyAlignment="1">
      <alignment horizontal="center" wrapText="1"/>
    </xf>
    <xf numFmtId="0" fontId="34" fillId="0" borderId="37" xfId="0" applyFont="1" applyFill="1" applyBorder="1" applyAlignment="1">
      <alignment horizontal="center"/>
    </xf>
    <xf numFmtId="0" fontId="35" fillId="0" borderId="37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wrapText="1"/>
    </xf>
    <xf numFmtId="167" fontId="37" fillId="0" borderId="7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0" fontId="35" fillId="0" borderId="7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shrinkToFit="1"/>
    </xf>
    <xf numFmtId="0" fontId="1" fillId="16" borderId="7" xfId="0" applyFont="1" applyFill="1" applyBorder="1"/>
    <xf numFmtId="0" fontId="1" fillId="16" borderId="7" xfId="0" applyFont="1" applyFill="1" applyBorder="1" applyAlignment="1">
      <alignment horizontal="left"/>
    </xf>
    <xf numFmtId="43" fontId="34" fillId="0" borderId="28" xfId="1" applyFont="1" applyFill="1" applyBorder="1" applyAlignment="1">
      <alignment vertical="center"/>
    </xf>
    <xf numFmtId="43" fontId="34" fillId="0" borderId="30" xfId="1" applyFont="1" applyFill="1" applyBorder="1" applyAlignment="1">
      <alignment vertical="center"/>
    </xf>
    <xf numFmtId="164" fontId="8" fillId="17" borderId="12" xfId="0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 wrapText="1"/>
    </xf>
    <xf numFmtId="43" fontId="34" fillId="13" borderId="61" xfId="1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164" fontId="2" fillId="10" borderId="55" xfId="0" applyNumberFormat="1" applyFont="1" applyFill="1" applyBorder="1" applyAlignment="1">
      <alignment horizontal="center" vertical="center" wrapText="1"/>
    </xf>
    <xf numFmtId="164" fontId="2" fillId="11" borderId="54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/>
    </xf>
    <xf numFmtId="0" fontId="35" fillId="0" borderId="61" xfId="0" applyFont="1" applyFill="1" applyBorder="1" applyAlignment="1">
      <alignment horizontal="left"/>
    </xf>
    <xf numFmtId="0" fontId="35" fillId="0" borderId="61" xfId="0" applyFont="1" applyFill="1" applyBorder="1" applyAlignment="1">
      <alignment horizontal="center" wrapText="1"/>
    </xf>
    <xf numFmtId="167" fontId="37" fillId="0" borderId="61" xfId="0" applyNumberFormat="1" applyFont="1" applyFill="1" applyBorder="1" applyAlignment="1">
      <alignment horizontal="center"/>
    </xf>
    <xf numFmtId="0" fontId="35" fillId="0" borderId="61" xfId="0" applyFont="1" applyFill="1" applyBorder="1" applyAlignment="1">
      <alignment horizontal="center"/>
    </xf>
    <xf numFmtId="0" fontId="35" fillId="0" borderId="61" xfId="0" applyNumberFormat="1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12" fillId="18" borderId="4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wrapText="1"/>
    </xf>
    <xf numFmtId="0" fontId="8" fillId="3" borderId="64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164" fontId="8" fillId="6" borderId="67" xfId="0" applyNumberFormat="1" applyFont="1" applyFill="1" applyBorder="1" applyAlignment="1">
      <alignment vertical="center"/>
    </xf>
    <xf numFmtId="164" fontId="8" fillId="6" borderId="67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43" fontId="39" fillId="14" borderId="7" xfId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4" fontId="9" fillId="19" borderId="63" xfId="0" applyNumberFormat="1" applyFont="1" applyFill="1" applyBorder="1" applyAlignment="1">
      <alignment vertical="center" wrapText="1"/>
    </xf>
    <xf numFmtId="164" fontId="9" fillId="19" borderId="65" xfId="0" applyNumberFormat="1" applyFont="1" applyFill="1" applyBorder="1" applyAlignment="1">
      <alignment vertical="center" wrapText="1"/>
    </xf>
    <xf numFmtId="164" fontId="13" fillId="20" borderId="4" xfId="0" applyNumberFormat="1" applyFont="1" applyFill="1" applyBorder="1"/>
    <xf numFmtId="164" fontId="13" fillId="20" borderId="4" xfId="0" applyNumberFormat="1" applyFont="1" applyFill="1" applyBorder="1" applyAlignment="1">
      <alignment horizontal="left"/>
    </xf>
    <xf numFmtId="164" fontId="13" fillId="20" borderId="4" xfId="0" applyNumberFormat="1" applyFont="1" applyFill="1" applyBorder="1" applyAlignment="1">
      <alignment horizontal="center" vertical="center"/>
    </xf>
    <xf numFmtId="43" fontId="34" fillId="21" borderId="28" xfId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7" fillId="0" borderId="68" xfId="0" applyFont="1" applyBorder="1" applyAlignment="1">
      <alignment horizontal="center" vertical="center" shrinkToFit="1"/>
    </xf>
    <xf numFmtId="0" fontId="38" fillId="0" borderId="61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61" xfId="0" applyFont="1" applyBorder="1" applyAlignment="1">
      <alignment wrapText="1"/>
    </xf>
    <xf numFmtId="164" fontId="8" fillId="0" borderId="12" xfId="0" applyNumberFormat="1" applyFont="1" applyBorder="1" applyAlignment="1">
      <alignment vertical="center"/>
    </xf>
    <xf numFmtId="164" fontId="2" fillId="0" borderId="69" xfId="0" applyNumberFormat="1" applyFont="1" applyBorder="1" applyAlignment="1">
      <alignment vertical="center" wrapText="1"/>
    </xf>
    <xf numFmtId="0" fontId="2" fillId="9" borderId="57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32" xfId="0" applyNumberFormat="1" applyFont="1" applyFill="1" applyBorder="1" applyAlignment="1">
      <alignment vertical="center"/>
    </xf>
    <xf numFmtId="0" fontId="0" fillId="0" borderId="0" xfId="0" applyFont="1" applyAlignment="1"/>
    <xf numFmtId="164" fontId="2" fillId="19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wrapText="1"/>
    </xf>
    <xf numFmtId="164" fontId="2" fillId="4" borderId="54" xfId="0" applyNumberFormat="1" applyFont="1" applyFill="1" applyBorder="1" applyAlignment="1">
      <alignment horizontal="center" vertical="center" wrapText="1"/>
    </xf>
    <xf numFmtId="164" fontId="2" fillId="4" borderId="72" xfId="0" applyNumberFormat="1" applyFont="1" applyFill="1" applyBorder="1" applyAlignment="1">
      <alignment horizontal="center" vertical="center" wrapText="1"/>
    </xf>
    <xf numFmtId="164" fontId="8" fillId="6" borderId="73" xfId="0" applyNumberFormat="1" applyFont="1" applyFill="1" applyBorder="1" applyAlignment="1">
      <alignment vertical="center"/>
    </xf>
    <xf numFmtId="164" fontId="8" fillId="6" borderId="74" xfId="0" applyNumberFormat="1" applyFont="1" applyFill="1" applyBorder="1" applyAlignment="1">
      <alignment vertical="center"/>
    </xf>
    <xf numFmtId="164" fontId="8" fillId="6" borderId="75" xfId="0" applyNumberFormat="1" applyFont="1" applyFill="1" applyBorder="1" applyAlignment="1">
      <alignment vertical="center"/>
    </xf>
    <xf numFmtId="0" fontId="0" fillId="0" borderId="0" xfId="0" applyFont="1" applyAlignment="1"/>
    <xf numFmtId="0" fontId="38" fillId="0" borderId="28" xfId="0" applyFont="1" applyBorder="1" applyAlignment="1">
      <alignment horizontal="center"/>
    </xf>
    <xf numFmtId="0" fontId="35" fillId="0" borderId="28" xfId="0" applyFont="1" applyBorder="1" applyAlignment="1">
      <alignment horizontal="center" wrapText="1"/>
    </xf>
    <xf numFmtId="0" fontId="24" fillId="0" borderId="52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36" fillId="0" borderId="30" xfId="0" applyFont="1" applyFill="1" applyBorder="1" applyAlignment="1">
      <alignment horizontal="left" wrapText="1"/>
    </xf>
    <xf numFmtId="0" fontId="38" fillId="0" borderId="30" xfId="0" applyFont="1" applyFill="1" applyBorder="1" applyAlignment="1">
      <alignment horizontal="center" wrapText="1"/>
    </xf>
    <xf numFmtId="0" fontId="38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8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 wrapText="1"/>
    </xf>
    <xf numFmtId="0" fontId="36" fillId="0" borderId="28" xfId="0" applyFont="1" applyBorder="1" applyAlignment="1"/>
    <xf numFmtId="0" fontId="0" fillId="0" borderId="0" xfId="0" applyFont="1" applyAlignment="1"/>
    <xf numFmtId="164" fontId="8" fillId="0" borderId="12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64" fontId="42" fillId="0" borderId="12" xfId="0" applyNumberFormat="1" applyFont="1" applyFill="1" applyBorder="1" applyAlignment="1">
      <alignment vertical="center"/>
    </xf>
    <xf numFmtId="164" fontId="42" fillId="0" borderId="14" xfId="0" applyNumberFormat="1" applyFont="1" applyFill="1" applyBorder="1" applyAlignment="1">
      <alignment vertical="center"/>
    </xf>
    <xf numFmtId="164" fontId="42" fillId="0" borderId="38" xfId="0" applyNumberFormat="1" applyFont="1" applyFill="1" applyBorder="1" applyAlignment="1">
      <alignment vertical="center"/>
    </xf>
    <xf numFmtId="43" fontId="34" fillId="21" borderId="30" xfId="1" applyFont="1" applyFill="1" applyBorder="1" applyAlignment="1">
      <alignment horizontal="center" vertical="center"/>
    </xf>
    <xf numFmtId="43" fontId="34" fillId="0" borderId="37" xfId="1" applyFont="1" applyFill="1" applyBorder="1" applyAlignment="1">
      <alignment vertical="center"/>
    </xf>
    <xf numFmtId="43" fontId="34" fillId="21" borderId="37" xfId="1" applyFont="1" applyFill="1" applyBorder="1" applyAlignment="1">
      <alignment horizontal="center" vertical="center"/>
    </xf>
    <xf numFmtId="0" fontId="34" fillId="22" borderId="76" xfId="0" applyFont="1" applyFill="1" applyBorder="1" applyAlignment="1">
      <alignment horizontal="center"/>
    </xf>
    <xf numFmtId="0" fontId="34" fillId="23" borderId="28" xfId="0" applyFont="1" applyFill="1" applyBorder="1" applyAlignment="1">
      <alignment horizontal="center" wrapText="1"/>
    </xf>
    <xf numFmtId="0" fontId="44" fillId="0" borderId="28" xfId="0" applyFont="1" applyFill="1" applyBorder="1" applyAlignment="1">
      <alignment horizontal="center"/>
    </xf>
    <xf numFmtId="0" fontId="44" fillId="0" borderId="28" xfId="0" applyNumberFormat="1" applyFont="1" applyFill="1" applyBorder="1" applyAlignment="1">
      <alignment horizontal="center"/>
    </xf>
    <xf numFmtId="0" fontId="44" fillId="0" borderId="37" xfId="0" applyFont="1" applyFill="1" applyBorder="1" applyAlignment="1">
      <alignment horizontal="center"/>
    </xf>
    <xf numFmtId="0" fontId="44" fillId="0" borderId="37" xfId="0" applyNumberFormat="1" applyFont="1" applyFill="1" applyBorder="1" applyAlignment="1">
      <alignment horizontal="center"/>
    </xf>
    <xf numFmtId="0" fontId="43" fillId="23" borderId="31" xfId="0" applyFont="1" applyFill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5" fillId="0" borderId="28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shrinkToFit="1"/>
    </xf>
    <xf numFmtId="0" fontId="23" fillId="6" borderId="78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shrinkToFit="1"/>
    </xf>
    <xf numFmtId="0" fontId="2" fillId="6" borderId="78" xfId="0" applyFont="1" applyFill="1" applyBorder="1" applyAlignment="1">
      <alignment horizontal="center" vertical="center" shrinkToFit="1"/>
    </xf>
    <xf numFmtId="0" fontId="23" fillId="6" borderId="78" xfId="0" applyFont="1" applyFill="1" applyBorder="1" applyAlignment="1">
      <alignment horizontal="center" vertical="center" shrinkToFit="1"/>
    </xf>
    <xf numFmtId="0" fontId="2" fillId="6" borderId="80" xfId="0" applyFont="1" applyFill="1" applyBorder="1" applyAlignment="1">
      <alignment horizontal="center" vertical="center" wrapText="1"/>
    </xf>
    <xf numFmtId="0" fontId="2" fillId="6" borderId="81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164" fontId="2" fillId="6" borderId="31" xfId="0" applyNumberFormat="1" applyFont="1" applyFill="1" applyBorder="1" applyAlignment="1">
      <alignment horizontal="center" vertical="center" wrapText="1"/>
    </xf>
    <xf numFmtId="164" fontId="2" fillId="6" borderId="78" xfId="0" applyNumberFormat="1" applyFont="1" applyFill="1" applyBorder="1" applyAlignment="1">
      <alignment horizontal="center" vertical="center" wrapText="1"/>
    </xf>
    <xf numFmtId="164" fontId="2" fillId="6" borderId="82" xfId="0" applyNumberFormat="1" applyFont="1" applyFill="1" applyBorder="1" applyAlignment="1">
      <alignment horizontal="center" vertical="center" wrapText="1"/>
    </xf>
    <xf numFmtId="0" fontId="34" fillId="23" borderId="30" xfId="0" applyFont="1" applyFill="1" applyBorder="1" applyAlignment="1">
      <alignment horizontal="center" wrapText="1"/>
    </xf>
    <xf numFmtId="0" fontId="2" fillId="9" borderId="83" xfId="0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164" fontId="2" fillId="11" borderId="78" xfId="0" applyNumberFormat="1" applyFont="1" applyFill="1" applyBorder="1" applyAlignment="1">
      <alignment horizontal="center" vertical="center" wrapText="1"/>
    </xf>
    <xf numFmtId="164" fontId="2" fillId="0" borderId="82" xfId="0" applyNumberFormat="1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shrinkToFit="1"/>
    </xf>
    <xf numFmtId="0" fontId="44" fillId="0" borderId="30" xfId="0" applyFont="1" applyFill="1" applyBorder="1" applyAlignment="1">
      <alignment horizontal="left"/>
    </xf>
    <xf numFmtId="0" fontId="44" fillId="0" borderId="30" xfId="0" applyFont="1" applyFill="1" applyBorder="1" applyAlignment="1">
      <alignment horizontal="center" wrapText="1"/>
    </xf>
    <xf numFmtId="0" fontId="46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164" fontId="8" fillId="17" borderId="30" xfId="0" applyNumberFormat="1" applyFont="1" applyFill="1" applyBorder="1" applyAlignment="1">
      <alignment vertical="center"/>
    </xf>
    <xf numFmtId="164" fontId="2" fillId="0" borderId="85" xfId="0" applyNumberFormat="1" applyFont="1" applyBorder="1" applyAlignment="1">
      <alignment vertical="center" wrapText="1"/>
    </xf>
    <xf numFmtId="0" fontId="7" fillId="0" borderId="8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wrapText="1"/>
    </xf>
    <xf numFmtId="164" fontId="8" fillId="17" borderId="37" xfId="0" applyNumberFormat="1" applyFont="1" applyFill="1" applyBorder="1" applyAlignment="1">
      <alignment vertical="center"/>
    </xf>
    <xf numFmtId="164" fontId="2" fillId="0" borderId="87" xfId="0" applyNumberFormat="1" applyFont="1" applyBorder="1" applyAlignment="1">
      <alignment vertical="center" wrapText="1"/>
    </xf>
    <xf numFmtId="0" fontId="34" fillId="23" borderId="28" xfId="0" applyFont="1" applyFill="1" applyBorder="1" applyAlignment="1">
      <alignment horizontal="center"/>
    </xf>
    <xf numFmtId="43" fontId="34" fillId="0" borderId="30" xfId="1" applyFont="1" applyFill="1" applyBorder="1" applyAlignment="1">
      <alignment horizontal="center"/>
    </xf>
    <xf numFmtId="0" fontId="38" fillId="0" borderId="88" xfId="0" applyFont="1" applyBorder="1" applyAlignment="1">
      <alignment horizontal="center"/>
    </xf>
    <xf numFmtId="0" fontId="36" fillId="0" borderId="88" xfId="0" applyFont="1" applyBorder="1" applyAlignment="1">
      <alignment wrapText="1"/>
    </xf>
    <xf numFmtId="0" fontId="2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" fillId="9" borderId="80" xfId="0" applyFont="1" applyFill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shrinkToFit="1"/>
    </xf>
    <xf numFmtId="0" fontId="34" fillId="0" borderId="90" xfId="0" applyFont="1" applyFill="1" applyBorder="1" applyAlignment="1">
      <alignment horizontal="center"/>
    </xf>
    <xf numFmtId="0" fontId="35" fillId="0" borderId="90" xfId="0" applyFont="1" applyFill="1" applyBorder="1" applyAlignment="1">
      <alignment horizontal="left"/>
    </xf>
    <xf numFmtId="0" fontId="35" fillId="0" borderId="90" xfId="0" applyFont="1" applyFill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35" fillId="0" borderId="90" xfId="0" applyFont="1" applyFill="1" applyBorder="1" applyAlignment="1">
      <alignment horizontal="center" wrapText="1"/>
    </xf>
    <xf numFmtId="167" fontId="37" fillId="0" borderId="90" xfId="0" applyNumberFormat="1" applyFont="1" applyFill="1" applyBorder="1" applyAlignment="1">
      <alignment horizontal="center"/>
    </xf>
    <xf numFmtId="0" fontId="35" fillId="0" borderId="90" xfId="0" applyNumberFormat="1" applyFont="1" applyFill="1" applyBorder="1" applyAlignment="1">
      <alignment horizontal="center"/>
    </xf>
    <xf numFmtId="43" fontId="34" fillId="0" borderId="90" xfId="1" applyFont="1" applyFill="1" applyBorder="1" applyAlignment="1">
      <alignment vertical="center"/>
    </xf>
    <xf numFmtId="164" fontId="8" fillId="9" borderId="44" xfId="0" applyNumberFormat="1" applyFont="1" applyFill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43" fontId="34" fillId="13" borderId="90" xfId="1" applyFont="1" applyFill="1" applyBorder="1" applyAlignment="1">
      <alignment horizontal="center" vertical="center"/>
    </xf>
    <xf numFmtId="43" fontId="34" fillId="21" borderId="90" xfId="1" applyFont="1" applyFill="1" applyBorder="1" applyAlignment="1">
      <alignment horizontal="center" vertical="center"/>
    </xf>
    <xf numFmtId="0" fontId="36" fillId="0" borderId="30" xfId="0" applyFont="1" applyBorder="1" applyAlignment="1">
      <alignment wrapText="1"/>
    </xf>
    <xf numFmtId="164" fontId="8" fillId="9" borderId="30" xfId="0" applyNumberFormat="1" applyFont="1" applyFill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27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3" borderId="1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vertical="center" shrinkToFit="1"/>
    </xf>
    <xf numFmtId="0" fontId="6" fillId="0" borderId="31" xfId="0" applyFont="1" applyBorder="1"/>
    <xf numFmtId="0" fontId="6" fillId="0" borderId="79" xfId="0" applyFont="1" applyBorder="1"/>
    <xf numFmtId="0" fontId="2" fillId="6" borderId="55" xfId="0" applyFont="1" applyFill="1" applyBorder="1" applyAlignment="1">
      <alignment horizontal="center" vertical="center" shrinkToFit="1"/>
    </xf>
    <xf numFmtId="0" fontId="6" fillId="0" borderId="55" xfId="0" applyFont="1" applyBorder="1"/>
    <xf numFmtId="0" fontId="6" fillId="0" borderId="56" xfId="0" applyFont="1" applyBorder="1"/>
    <xf numFmtId="0" fontId="5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FFCC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topLeftCell="A7" workbookViewId="0">
      <selection activeCell="G26" sqref="G26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399" t="s">
        <v>50</v>
      </c>
      <c r="B2" s="400"/>
      <c r="C2" s="400"/>
      <c r="D2" s="400"/>
      <c r="E2" s="400"/>
      <c r="F2" s="400"/>
      <c r="G2" s="400"/>
      <c r="H2" s="400"/>
      <c r="I2" s="400"/>
      <c r="J2" s="400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.75" thickBo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150"/>
      <c r="C4" s="150"/>
      <c r="D4" s="401" t="s">
        <v>0</v>
      </c>
      <c r="E4" s="402"/>
      <c r="F4" s="403"/>
      <c r="G4" s="300" t="s">
        <v>1</v>
      </c>
      <c r="H4" s="401" t="s">
        <v>1</v>
      </c>
      <c r="I4" s="403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8"/>
      <c r="B5" s="304" t="s">
        <v>2</v>
      </c>
      <c r="C5" s="305" t="s">
        <v>3</v>
      </c>
      <c r="D5" s="306" t="s">
        <v>4</v>
      </c>
      <c r="E5" s="306" t="s">
        <v>5</v>
      </c>
      <c r="F5" s="307" t="s">
        <v>6</v>
      </c>
      <c r="G5" s="306" t="s">
        <v>7</v>
      </c>
      <c r="H5" s="308" t="s">
        <v>8</v>
      </c>
      <c r="I5" s="309" t="s">
        <v>9</v>
      </c>
      <c r="J5" s="299" t="s">
        <v>10</v>
      </c>
    </row>
    <row r="6" spans="1:28" ht="24.75" customHeight="1" thickBot="1">
      <c r="A6" s="9"/>
      <c r="B6" s="301" t="s">
        <v>11</v>
      </c>
      <c r="C6" s="334" t="s">
        <v>85</v>
      </c>
      <c r="D6" s="310">
        <f>'JAN-22'!M11</f>
        <v>474.29</v>
      </c>
      <c r="E6" s="302">
        <f>'JAN-22'!N11</f>
        <v>1082.75</v>
      </c>
      <c r="F6" s="302">
        <f>'JAN-22'!O11</f>
        <v>53</v>
      </c>
      <c r="G6" s="302">
        <f>'JAN-22'!P13</f>
        <v>0</v>
      </c>
      <c r="H6" s="303">
        <f>'JAN-22'!Q11</f>
        <v>9738.5</v>
      </c>
      <c r="I6" s="303">
        <f>'JAN-22'!R11</f>
        <v>3301.4</v>
      </c>
      <c r="J6" s="281">
        <f t="shared" ref="J6:J17" si="0">D6+E6+F6+G6+H6+I6</f>
        <v>14649.94</v>
      </c>
      <c r="K6" s="10"/>
      <c r="L6" s="11">
        <f>J6-'JAN-22'!S11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.75" customHeight="1" thickBot="1">
      <c r="A7" s="9"/>
      <c r="B7" s="272" t="s">
        <v>12</v>
      </c>
      <c r="C7" s="334" t="s">
        <v>85</v>
      </c>
      <c r="D7" s="311">
        <f>'FEV-22'!M8</f>
        <v>0</v>
      </c>
      <c r="E7" s="12">
        <f>'FEV-22'!N8</f>
        <v>0</v>
      </c>
      <c r="F7" s="12">
        <f>'FEV-22'!O8</f>
        <v>0</v>
      </c>
      <c r="G7" s="12">
        <f>'FEV-22'!P10</f>
        <v>0</v>
      </c>
      <c r="H7" s="13">
        <f>'FEV-22'!Q8</f>
        <v>0</v>
      </c>
      <c r="I7" s="13">
        <f>'FEV-22'!R8</f>
        <v>0</v>
      </c>
      <c r="J7" s="282">
        <f t="shared" si="0"/>
        <v>0</v>
      </c>
      <c r="K7" s="10"/>
      <c r="L7" s="11">
        <f>J7-'FEV-22'!S8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24.75" customHeight="1" thickBot="1">
      <c r="A8" s="245"/>
      <c r="B8" s="273" t="s">
        <v>14</v>
      </c>
      <c r="C8" s="334" t="s">
        <v>85</v>
      </c>
      <c r="D8" s="311">
        <f>'MAR-22'!M9</f>
        <v>0</v>
      </c>
      <c r="E8" s="12">
        <f>'MAR-22'!N9</f>
        <v>0</v>
      </c>
      <c r="F8" s="12">
        <f>'MAR-22'!O9</f>
        <v>0</v>
      </c>
      <c r="G8" s="12">
        <f>'MAR-22'!P11</f>
        <v>0</v>
      </c>
      <c r="H8" s="13">
        <f>'MAR-22'!Q9</f>
        <v>0</v>
      </c>
      <c r="I8" s="13">
        <f>'MAR-22'!R9</f>
        <v>0</v>
      </c>
      <c r="J8" s="282">
        <f t="shared" si="0"/>
        <v>0</v>
      </c>
      <c r="K8" s="10"/>
      <c r="L8" s="11">
        <f>J8-'MAR-22'!S9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 thickBot="1">
      <c r="A9" s="9"/>
      <c r="B9" s="272" t="s">
        <v>15</v>
      </c>
      <c r="C9" s="334" t="s">
        <v>85</v>
      </c>
      <c r="D9" s="311">
        <f>'ABR-22'!M19</f>
        <v>762.04000000000008</v>
      </c>
      <c r="E9" s="12">
        <f>'ABR-22'!N19</f>
        <v>625.9</v>
      </c>
      <c r="F9" s="12">
        <f>'ABR-22'!O19</f>
        <v>0</v>
      </c>
      <c r="G9" s="12">
        <f>'ABR-22'!P21</f>
        <v>0</v>
      </c>
      <c r="H9" s="13">
        <f>'ABR-22'!Q19</f>
        <v>65050.49</v>
      </c>
      <c r="I9" s="13">
        <f>'ABR-22'!R19</f>
        <v>23072.919999999995</v>
      </c>
      <c r="J9" s="282">
        <f t="shared" si="0"/>
        <v>89511.349999999991</v>
      </c>
      <c r="K9" s="10"/>
      <c r="L9" s="11">
        <f>J9-'ABR-22'!S19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4.75" customHeight="1" thickBot="1">
      <c r="A10" s="9"/>
      <c r="B10" s="272" t="s">
        <v>16</v>
      </c>
      <c r="C10" s="334" t="s">
        <v>85</v>
      </c>
      <c r="D10" s="311">
        <f>'MAI-22'!M8</f>
        <v>970.07999999999993</v>
      </c>
      <c r="E10" s="12">
        <f>'MAI-22'!N8</f>
        <v>481.27</v>
      </c>
      <c r="F10" s="12">
        <f>'MAI-22'!O8</f>
        <v>0</v>
      </c>
      <c r="G10" s="12">
        <f>'MAI-22'!P10</f>
        <v>0</v>
      </c>
      <c r="H10" s="13">
        <f>'MAI-22'!Q8</f>
        <v>10121.740000000002</v>
      </c>
      <c r="I10" s="13">
        <f>'MAI-22'!R8</f>
        <v>3745.6</v>
      </c>
      <c r="J10" s="282">
        <f t="shared" si="0"/>
        <v>15318.690000000002</v>
      </c>
      <c r="K10" s="10"/>
      <c r="L10" s="11">
        <f>J10-'MAI-22'!S8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 customHeight="1" thickBot="1">
      <c r="A11" s="9"/>
      <c r="B11" s="272" t="s">
        <v>17</v>
      </c>
      <c r="C11" s="334" t="s">
        <v>85</v>
      </c>
      <c r="D11" s="311">
        <f>'JUN-21'!M8</f>
        <v>0</v>
      </c>
      <c r="E11" s="12">
        <f>'JUN-21'!N8</f>
        <v>0</v>
      </c>
      <c r="F11" s="12">
        <f>'JUN-21'!O8</f>
        <v>0</v>
      </c>
      <c r="G11" s="12">
        <f>'JUN-21'!P10</f>
        <v>0</v>
      </c>
      <c r="H11" s="13">
        <f>'JUN-21'!Q8</f>
        <v>0</v>
      </c>
      <c r="I11" s="13">
        <f>'JUN-21'!R8</f>
        <v>0</v>
      </c>
      <c r="J11" s="282">
        <f t="shared" si="0"/>
        <v>0</v>
      </c>
      <c r="K11" s="10"/>
      <c r="L11" s="11">
        <f>J11-'JUN-21'!S8</f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4.75" customHeight="1" thickBot="1">
      <c r="A12" s="9"/>
      <c r="B12" s="272" t="s">
        <v>18</v>
      </c>
      <c r="C12" s="334" t="s">
        <v>85</v>
      </c>
      <c r="D12" s="311">
        <f>'JUL-22'!M7</f>
        <v>144.07</v>
      </c>
      <c r="E12" s="12">
        <f>'JUL-22'!N7</f>
        <v>0</v>
      </c>
      <c r="F12" s="12">
        <f>'JUL-22'!O7</f>
        <v>0</v>
      </c>
      <c r="G12" s="12">
        <f>'JUL-22'!P9</f>
        <v>0</v>
      </c>
      <c r="H12" s="13">
        <f>'JUL-22'!Q7</f>
        <v>13545.33</v>
      </c>
      <c r="I12" s="13">
        <f>'JUL-22'!R7</f>
        <v>2949.51</v>
      </c>
      <c r="J12" s="282">
        <f t="shared" si="0"/>
        <v>16638.91</v>
      </c>
      <c r="K12" s="10"/>
      <c r="L12" s="11">
        <f>J12-'JUL-22'!S7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.75" customHeight="1" thickBot="1">
      <c r="A13" s="9"/>
      <c r="B13" s="273" t="s">
        <v>19</v>
      </c>
      <c r="C13" s="334" t="s">
        <v>85</v>
      </c>
      <c r="D13" s="311">
        <f>'AGO-22'!M10</f>
        <v>0</v>
      </c>
      <c r="E13" s="12">
        <f>'AGO-22'!N10</f>
        <v>0</v>
      </c>
      <c r="F13" s="12">
        <f>'AGO-22'!O10</f>
        <v>0</v>
      </c>
      <c r="G13" s="12">
        <f>'AGO-22'!P12</f>
        <v>0</v>
      </c>
      <c r="H13" s="13">
        <f>'AGO-22'!Q10</f>
        <v>0</v>
      </c>
      <c r="I13" s="13">
        <f>'AGO-22'!R10</f>
        <v>0</v>
      </c>
      <c r="J13" s="282">
        <f t="shared" si="0"/>
        <v>0</v>
      </c>
      <c r="K13" s="10"/>
      <c r="L13" s="11">
        <f>J13-'AGO-22'!S10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4.75" customHeight="1" thickBot="1">
      <c r="A14" s="9"/>
      <c r="B14" s="273" t="s">
        <v>20</v>
      </c>
      <c r="C14" s="334" t="s">
        <v>85</v>
      </c>
      <c r="D14" s="311">
        <f>'SET-22'!M7</f>
        <v>130.16999999999999</v>
      </c>
      <c r="E14" s="12">
        <f>'SET-22'!N7</f>
        <v>0</v>
      </c>
      <c r="F14" s="12">
        <f>'SET-22'!O7</f>
        <v>0</v>
      </c>
      <c r="G14" s="12">
        <f>'SET-22'!P9</f>
        <v>0</v>
      </c>
      <c r="H14" s="13">
        <f>'SET-22'!Q7</f>
        <v>3422.57</v>
      </c>
      <c r="I14" s="13">
        <f>'SET-22'!R7</f>
        <v>381.9</v>
      </c>
      <c r="J14" s="282">
        <f t="shared" si="0"/>
        <v>3934.6400000000003</v>
      </c>
      <c r="K14" s="10"/>
      <c r="L14" s="11">
        <f>J14-'SET-22'!S7</f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.75" customHeight="1" thickBot="1">
      <c r="A15" s="9"/>
      <c r="B15" s="273" t="s">
        <v>21</v>
      </c>
      <c r="C15" s="334" t="s">
        <v>85</v>
      </c>
      <c r="D15" s="311">
        <f>'OUT-22'!M8</f>
        <v>298.65999999999997</v>
      </c>
      <c r="E15" s="12">
        <f>'OUT-22'!N8</f>
        <v>0</v>
      </c>
      <c r="F15" s="12">
        <f>'OUT-22'!O8</f>
        <v>0</v>
      </c>
      <c r="G15" s="12">
        <f>'OUT-22'!P10</f>
        <v>0</v>
      </c>
      <c r="H15" s="13">
        <f>'OUT-22'!Q8</f>
        <v>5327.51</v>
      </c>
      <c r="I15" s="13">
        <f>'OUT-22'!R8</f>
        <v>837.5</v>
      </c>
      <c r="J15" s="282">
        <f t="shared" si="0"/>
        <v>6463.67</v>
      </c>
      <c r="K15" s="10"/>
      <c r="L15" s="11">
        <f>J15-'OUT-22'!S8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4.75" customHeight="1" thickBot="1">
      <c r="A16" s="9"/>
      <c r="B16" s="273" t="s">
        <v>22</v>
      </c>
      <c r="C16" s="334" t="s">
        <v>85</v>
      </c>
      <c r="D16" s="311">
        <f>'NOV-22'!M8</f>
        <v>0</v>
      </c>
      <c r="E16" s="12">
        <f>'NOV-22'!N8</f>
        <v>0</v>
      </c>
      <c r="F16" s="12">
        <f>'NOV-22'!O8</f>
        <v>0</v>
      </c>
      <c r="G16" s="12">
        <f>'NOV-22'!P10</f>
        <v>0</v>
      </c>
      <c r="H16" s="13">
        <f>'NOV-22'!Q8</f>
        <v>0</v>
      </c>
      <c r="I16" s="13">
        <f>'NOV-22'!R8</f>
        <v>0</v>
      </c>
      <c r="J16" s="282">
        <f t="shared" si="0"/>
        <v>0</v>
      </c>
      <c r="K16" s="10"/>
      <c r="L16" s="11">
        <f>J16-'NOV-22'!S8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4.75" customHeight="1" thickBot="1">
      <c r="A17" s="9"/>
      <c r="B17" s="274" t="s">
        <v>23</v>
      </c>
      <c r="C17" s="334" t="s">
        <v>85</v>
      </c>
      <c r="D17" s="312">
        <f>'DEZ-22'!M7</f>
        <v>148.74</v>
      </c>
      <c r="E17" s="275">
        <f>'DEZ-22'!N7</f>
        <v>61.8</v>
      </c>
      <c r="F17" s="275">
        <f>'DEZ-22'!O7</f>
        <v>0</v>
      </c>
      <c r="G17" s="275">
        <f>'DEZ-22'!P9</f>
        <v>0</v>
      </c>
      <c r="H17" s="276">
        <f>'DEZ-22'!Q7</f>
        <v>4548.59</v>
      </c>
      <c r="I17" s="276">
        <f>'DEZ-22'!R7</f>
        <v>415.25</v>
      </c>
      <c r="J17" s="282">
        <f t="shared" si="0"/>
        <v>5174.38</v>
      </c>
      <c r="K17" s="10"/>
      <c r="L17" s="11">
        <f>J17-'DEZ-22'!S7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thickBot="1">
      <c r="A18" s="14"/>
      <c r="B18" s="14"/>
      <c r="C18" s="15"/>
      <c r="D18" s="16"/>
      <c r="E18" s="16"/>
      <c r="F18" s="17"/>
      <c r="G18" s="17"/>
      <c r="H18" s="18"/>
      <c r="I18" s="19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>
      <c r="A19" s="21"/>
      <c r="B19" s="21"/>
      <c r="C19" s="22" t="s">
        <v>24</v>
      </c>
      <c r="D19" s="283">
        <f t="shared" ref="D19:I19" si="1">SUM(D6:D17)</f>
        <v>2928.05</v>
      </c>
      <c r="E19" s="284">
        <f t="shared" si="1"/>
        <v>2251.7200000000003</v>
      </c>
      <c r="F19" s="283">
        <f t="shared" si="1"/>
        <v>53</v>
      </c>
      <c r="G19" s="283">
        <f t="shared" si="1"/>
        <v>0</v>
      </c>
      <c r="H19" s="285">
        <f t="shared" si="1"/>
        <v>111754.73</v>
      </c>
      <c r="I19" s="285">
        <f t="shared" si="1"/>
        <v>34704.079999999994</v>
      </c>
      <c r="J19" s="2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>
      <c r="A20" s="24"/>
      <c r="B20" s="24"/>
      <c r="C20" s="24"/>
      <c r="D20" s="404"/>
      <c r="E20" s="400"/>
      <c r="F20" s="25"/>
      <c r="G20" s="25"/>
      <c r="H20" s="24"/>
      <c r="I20" s="24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7"/>
      <c r="F21" s="25"/>
      <c r="G21" s="25"/>
      <c r="H21" s="28"/>
      <c r="I21" s="29"/>
      <c r="J21" s="3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405"/>
      <c r="E22" s="400"/>
      <c r="F22" s="31"/>
      <c r="G22" s="25"/>
      <c r="H22" s="32" t="s">
        <v>25</v>
      </c>
      <c r="I22" s="33">
        <f>D19+E19+F19+G19+H19+I19</f>
        <v>151691.57999999999</v>
      </c>
      <c r="J22" s="3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B23" s="2" t="s">
        <v>26</v>
      </c>
      <c r="C23" s="2"/>
      <c r="D23" s="35">
        <v>44963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36" t="s">
        <v>27</v>
      </c>
    </row>
    <row r="25" spans="1:28" ht="15.75" customHeight="1">
      <c r="B25" s="244"/>
      <c r="C25" s="1"/>
      <c r="D25" s="1"/>
      <c r="E25" s="2"/>
      <c r="F25" s="3"/>
      <c r="G25" s="3"/>
      <c r="H25" s="4"/>
      <c r="I25" s="5"/>
      <c r="J25" s="37">
        <f>I22-J6-J7-J8-J9-J10-J11-J12-J13-J14-J15-J16-J17</f>
        <v>-8.1854523159563541E-12</v>
      </c>
    </row>
    <row r="26" spans="1:28" ht="15.75" customHeight="1">
      <c r="B26" s="38"/>
      <c r="C26" s="38"/>
      <c r="D26" s="38"/>
      <c r="E26" s="2"/>
      <c r="F26" s="3"/>
      <c r="G26" s="3"/>
      <c r="H26" s="4"/>
      <c r="I26" s="5"/>
      <c r="J26" s="5"/>
    </row>
    <row r="27" spans="1:28" ht="15.75" customHeight="1">
      <c r="B27" s="38" t="s">
        <v>28</v>
      </c>
      <c r="C27" s="38"/>
      <c r="D27" s="38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246" t="s">
        <v>29</v>
      </c>
      <c r="C29" s="246"/>
      <c r="D29" s="246"/>
      <c r="E29" s="247"/>
      <c r="F29" s="3"/>
      <c r="G29" s="3"/>
      <c r="H29" s="4"/>
      <c r="I29" s="5"/>
      <c r="J29" s="5"/>
    </row>
    <row r="30" spans="1:28" ht="15.75" customHeight="1">
      <c r="B30" s="39" t="s">
        <v>30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39" t="s">
        <v>31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5"/>
  <sheetViews>
    <sheetView workbookViewId="0">
      <selection activeCell="E10" sqref="E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2.5" customHeight="1">
      <c r="B2" s="406" t="s">
        <v>51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37" ht="32.25" customHeight="1" thickBot="1">
      <c r="A3" s="41"/>
      <c r="B3" s="6"/>
      <c r="C3" s="6"/>
      <c r="D3" s="6"/>
      <c r="E3" s="6"/>
      <c r="F3" s="233"/>
      <c r="G3" s="6"/>
      <c r="H3" s="6"/>
      <c r="I3" s="6"/>
      <c r="J3" s="6"/>
      <c r="K3" s="6"/>
      <c r="L3" s="6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160" t="s">
        <v>35</v>
      </c>
      <c r="D4" s="115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86" t="s">
        <v>41</v>
      </c>
      <c r="J4" s="412" t="s">
        <v>42</v>
      </c>
      <c r="K4" s="402"/>
      <c r="L4" s="403"/>
      <c r="M4" s="161" t="s">
        <v>4</v>
      </c>
      <c r="N4" s="162" t="s">
        <v>5</v>
      </c>
      <c r="O4" s="162" t="s">
        <v>6</v>
      </c>
      <c r="P4" s="162" t="s">
        <v>43</v>
      </c>
      <c r="Q4" s="163" t="s">
        <v>8</v>
      </c>
      <c r="R4" s="91" t="s">
        <v>9</v>
      </c>
      <c r="S4" s="164" t="s">
        <v>44</v>
      </c>
    </row>
    <row r="5" spans="1:37" ht="16.5" customHeight="1">
      <c r="A5" s="10"/>
      <c r="B5" s="117">
        <v>1</v>
      </c>
      <c r="C5" s="118" t="s">
        <v>63</v>
      </c>
      <c r="D5" s="318" t="s">
        <v>68</v>
      </c>
      <c r="E5" s="319" t="s">
        <v>164</v>
      </c>
      <c r="F5" s="119" t="s">
        <v>69</v>
      </c>
      <c r="G5" s="123" t="s">
        <v>70</v>
      </c>
      <c r="H5" s="316" t="str">
        <f t="shared" ref="H5:H9" si="0">UPPER(G5)</f>
        <v>PARTICIPAÇÃO NO 17º CONGRESSO DE PREGOEIROS</v>
      </c>
      <c r="I5" s="123" t="s">
        <v>78</v>
      </c>
      <c r="J5" s="124" t="s">
        <v>79</v>
      </c>
      <c r="K5" s="119">
        <v>29</v>
      </c>
      <c r="L5" s="125">
        <v>1</v>
      </c>
      <c r="M5" s="249">
        <v>102.07</v>
      </c>
      <c r="N5" s="249">
        <v>0</v>
      </c>
      <c r="O5" s="297"/>
      <c r="P5" s="127">
        <v>0</v>
      </c>
      <c r="Q5" s="128">
        <v>1094.98</v>
      </c>
      <c r="R5" s="331">
        <f>759+5</f>
        <v>764</v>
      </c>
      <c r="S5" s="212">
        <f t="shared" ref="S5:S9" si="1">M5+N5+O5+P5+Q5+R5</f>
        <v>1961.05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298" customFormat="1" ht="16.5" customHeight="1">
      <c r="A6" s="10"/>
      <c r="B6" s="213">
        <v>2</v>
      </c>
      <c r="C6" s="104" t="s">
        <v>64</v>
      </c>
      <c r="D6" s="215" t="s">
        <v>71</v>
      </c>
      <c r="E6" s="320" t="s">
        <v>165</v>
      </c>
      <c r="F6" s="107" t="s">
        <v>72</v>
      </c>
      <c r="G6" s="321" t="s">
        <v>73</v>
      </c>
      <c r="H6" s="317" t="str">
        <f t="shared" si="0"/>
        <v>PARTICIPAÇÃO REUNIÃO  NA CGU</v>
      </c>
      <c r="I6" s="109" t="s">
        <v>80</v>
      </c>
      <c r="J6" s="110">
        <v>44562</v>
      </c>
      <c r="K6" s="107">
        <v>24</v>
      </c>
      <c r="L6" s="111">
        <v>25</v>
      </c>
      <c r="M6" s="248">
        <v>57.72</v>
      </c>
      <c r="N6" s="248">
        <f>201.85</f>
        <v>201.85</v>
      </c>
      <c r="O6" s="326">
        <v>53</v>
      </c>
      <c r="P6" s="293">
        <v>0</v>
      </c>
      <c r="Q6" s="112">
        <v>2968.18</v>
      </c>
      <c r="R6" s="286">
        <v>244.2</v>
      </c>
      <c r="S6" s="214">
        <f t="shared" si="1"/>
        <v>3524.95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298" customFormat="1" ht="36.75" customHeight="1">
      <c r="A7" s="10"/>
      <c r="B7" s="213">
        <v>3</v>
      </c>
      <c r="C7" s="104" t="s">
        <v>65</v>
      </c>
      <c r="D7" s="215" t="s">
        <v>74</v>
      </c>
      <c r="E7" s="314" t="s">
        <v>166</v>
      </c>
      <c r="F7" s="133" t="s">
        <v>82</v>
      </c>
      <c r="G7" s="315" t="s">
        <v>75</v>
      </c>
      <c r="H7" s="106" t="str">
        <f t="shared" si="0"/>
        <v>REUNIÕES E VISITAS DE DIAGNÓSTICO REAL. EM CONJ. COM A EMPRESA CTIS P PLANEJ. DA IMPLANTAÇÃO DO AGHUSE NOS HOSP. MARINHA DO BRASIL.</v>
      </c>
      <c r="I7" s="109" t="s">
        <v>81</v>
      </c>
      <c r="J7" s="110">
        <v>44593</v>
      </c>
      <c r="K7" s="336">
        <v>8</v>
      </c>
      <c r="L7" s="337">
        <v>10</v>
      </c>
      <c r="M7" s="248">
        <v>98.56</v>
      </c>
      <c r="N7" s="248">
        <v>302</v>
      </c>
      <c r="O7" s="328"/>
      <c r="P7" s="293">
        <v>0</v>
      </c>
      <c r="Q7" s="112">
        <v>1891.78</v>
      </c>
      <c r="R7" s="286">
        <v>764.4</v>
      </c>
      <c r="S7" s="214">
        <f t="shared" si="1"/>
        <v>3056.7400000000002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33.75" customHeight="1">
      <c r="A8" s="10"/>
      <c r="B8" s="131">
        <v>4</v>
      </c>
      <c r="C8" s="104" t="s">
        <v>66</v>
      </c>
      <c r="D8" s="215" t="s">
        <v>76</v>
      </c>
      <c r="E8" s="314" t="s">
        <v>167</v>
      </c>
      <c r="F8" s="324" t="s">
        <v>83</v>
      </c>
      <c r="G8" s="315" t="s">
        <v>75</v>
      </c>
      <c r="H8" s="100" t="str">
        <f t="shared" si="0"/>
        <v>REUNIÕES E VISITAS DE DIAGNÓSTICO REAL. EM CONJ. COM A EMPRESA CTIS P PLANEJ. DA IMPLANTAÇÃO DO AGHUSE NOS HOSP. MARINHA DO BRASIL.</v>
      </c>
      <c r="I8" s="109" t="s">
        <v>81</v>
      </c>
      <c r="J8" s="110">
        <v>44593</v>
      </c>
      <c r="K8" s="336">
        <v>8</v>
      </c>
      <c r="L8" s="337">
        <v>10</v>
      </c>
      <c r="M8" s="248">
        <v>104.18</v>
      </c>
      <c r="N8" s="248">
        <v>310</v>
      </c>
      <c r="O8" s="329"/>
      <c r="P8" s="50">
        <v>0</v>
      </c>
      <c r="Q8" s="112">
        <v>1891.78</v>
      </c>
      <c r="R8" s="286">
        <v>764.4</v>
      </c>
      <c r="S8" s="194">
        <f t="shared" si="1"/>
        <v>3070.36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37.5" customHeight="1" thickBot="1">
      <c r="A9" s="10"/>
      <c r="B9" s="134">
        <v>5</v>
      </c>
      <c r="C9" s="231" t="s">
        <v>67</v>
      </c>
      <c r="D9" s="232" t="s">
        <v>77</v>
      </c>
      <c r="E9" s="322" t="s">
        <v>168</v>
      </c>
      <c r="F9" s="140" t="s">
        <v>84</v>
      </c>
      <c r="G9" s="323" t="s">
        <v>75</v>
      </c>
      <c r="H9" s="155" t="str">
        <f t="shared" si="0"/>
        <v>REUNIÕES E VISITAS DE DIAGNÓSTICO REAL. EM CONJ. COM A EMPRESA CTIS P PLANEJ. DA IMPLANTAÇÃO DO AGHUSE NOS HOSP. MARINHA DO BRASIL.</v>
      </c>
      <c r="I9" s="140" t="s">
        <v>81</v>
      </c>
      <c r="J9" s="141">
        <v>44593</v>
      </c>
      <c r="K9" s="338">
        <v>8</v>
      </c>
      <c r="L9" s="339">
        <v>10</v>
      </c>
      <c r="M9" s="332">
        <v>111.76</v>
      </c>
      <c r="N9" s="332">
        <v>268.89999999999998</v>
      </c>
      <c r="O9" s="330"/>
      <c r="P9" s="176">
        <v>0</v>
      </c>
      <c r="Q9" s="147">
        <v>1891.78</v>
      </c>
      <c r="R9" s="333">
        <v>764.4</v>
      </c>
      <c r="S9" s="149">
        <f t="shared" si="1"/>
        <v>3036.84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5.75" customHeight="1" thickBot="1">
      <c r="A10" s="10"/>
      <c r="B10" s="14"/>
      <c r="C10" s="15"/>
      <c r="D10" s="16"/>
      <c r="E10" s="16"/>
      <c r="F10" s="16"/>
      <c r="G10" s="16"/>
      <c r="H10" s="16"/>
      <c r="I10" s="16"/>
      <c r="J10" s="59"/>
      <c r="K10" s="60"/>
      <c r="L10" s="60"/>
      <c r="M10" s="17"/>
      <c r="N10" s="17"/>
      <c r="O10" s="17"/>
      <c r="P10" s="11"/>
      <c r="Q10" s="18"/>
      <c r="R10" s="19"/>
      <c r="S10" s="2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15.75" customHeight="1">
      <c r="A11" s="21"/>
      <c r="B11" s="61" t="s">
        <v>13</v>
      </c>
      <c r="C11" s="21"/>
      <c r="D11" s="62" t="s">
        <v>45</v>
      </c>
      <c r="E11" s="63"/>
      <c r="F11" s="21"/>
      <c r="G11" s="21"/>
      <c r="H11" s="21"/>
      <c r="I11" s="64"/>
      <c r="J11" s="21"/>
      <c r="K11" s="14"/>
      <c r="L11" s="21"/>
      <c r="M11" s="65">
        <f t="shared" ref="M11:R11" si="2">SUM(M5:M9)</f>
        <v>474.29</v>
      </c>
      <c r="N11" s="65">
        <f t="shared" si="2"/>
        <v>1082.75</v>
      </c>
      <c r="O11" s="65">
        <f t="shared" si="2"/>
        <v>53</v>
      </c>
      <c r="P11" s="66">
        <f t="shared" si="2"/>
        <v>0</v>
      </c>
      <c r="Q11" s="67">
        <f t="shared" si="2"/>
        <v>9738.5</v>
      </c>
      <c r="R11" s="68">
        <f t="shared" si="2"/>
        <v>3301.4</v>
      </c>
      <c r="S11" s="23">
        <f>SUM(S5:S9)+P12</f>
        <v>14649.94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customHeight="1">
      <c r="A12" s="24"/>
      <c r="B12" s="24"/>
      <c r="C12" s="24"/>
      <c r="D12" s="404"/>
      <c r="E12" s="400"/>
      <c r="F12" s="400"/>
      <c r="G12" s="400"/>
      <c r="H12" s="400"/>
      <c r="I12" s="400"/>
      <c r="J12" s="400"/>
      <c r="K12" s="400"/>
      <c r="L12" s="24"/>
      <c r="M12" s="25"/>
      <c r="N12" s="69"/>
      <c r="O12" s="69" t="s">
        <v>13</v>
      </c>
      <c r="P12" s="11">
        <f>P11*1%</f>
        <v>0</v>
      </c>
      <c r="Q12" s="24"/>
      <c r="R12" s="24"/>
      <c r="S12" s="2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A13" s="24"/>
      <c r="B13" s="24"/>
      <c r="C13" s="24"/>
      <c r="D13" s="24"/>
      <c r="E13" s="24"/>
      <c r="F13" s="24"/>
      <c r="G13" s="24"/>
      <c r="H13" s="24"/>
      <c r="I13" s="27"/>
      <c r="J13" s="24"/>
      <c r="K13" s="24"/>
      <c r="L13" s="24"/>
      <c r="M13" s="25"/>
      <c r="N13" s="25"/>
      <c r="O13" s="25"/>
      <c r="P13" s="70">
        <f>P11+P12</f>
        <v>0</v>
      </c>
      <c r="Q13" s="28"/>
      <c r="R13" s="29"/>
      <c r="S13" s="71" t="s">
        <v>46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.75" customHeight="1">
      <c r="A14" s="24"/>
      <c r="B14" s="24"/>
      <c r="C14" s="24"/>
      <c r="D14" s="405"/>
      <c r="E14" s="400"/>
      <c r="F14" s="400"/>
      <c r="G14" s="400"/>
      <c r="H14" s="400"/>
      <c r="I14" s="400"/>
      <c r="J14" s="400"/>
      <c r="K14" s="400"/>
      <c r="L14" s="24"/>
      <c r="M14" s="25"/>
      <c r="N14" s="25"/>
      <c r="O14" s="25"/>
      <c r="P14" s="11"/>
      <c r="Q14" s="4" t="s">
        <v>25</v>
      </c>
      <c r="R14" s="72">
        <f>M11+N11+O11+P13+Q11+R11</f>
        <v>14649.94</v>
      </c>
      <c r="S14" s="34">
        <f>S11-R14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69"/>
      <c r="O15" s="69" t="s">
        <v>13</v>
      </c>
      <c r="P15" s="11" t="s">
        <v>47</v>
      </c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15.75" customHeight="1">
      <c r="C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7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24"/>
      <c r="Q27" s="4"/>
      <c r="R27" s="5"/>
      <c r="S27" s="5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24"/>
      <c r="Q28" s="4"/>
      <c r="R28" s="5"/>
      <c r="S28" s="5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</sheetData>
  <sheetProtection password="CC27" sheet="1" objects="1" scenarios="1"/>
  <mergeCells count="6">
    <mergeCell ref="D14:K14"/>
    <mergeCell ref="B2:S2"/>
    <mergeCell ref="M3:O3"/>
    <mergeCell ref="Q3:S3"/>
    <mergeCell ref="J4:L4"/>
    <mergeCell ref="D12:K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F20" sqref="F2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6.5" customHeight="1">
      <c r="B2" s="406" t="s">
        <v>52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37" ht="32.25" customHeight="1" thickBot="1">
      <c r="A3" s="41"/>
      <c r="B3" s="74"/>
      <c r="C3" s="74"/>
      <c r="D3" s="74"/>
      <c r="E3" s="74"/>
      <c r="F3" s="83" t="s">
        <v>49</v>
      </c>
      <c r="G3" s="74"/>
      <c r="H3" s="74"/>
      <c r="I3" s="74"/>
      <c r="J3" s="74"/>
      <c r="K3" s="74"/>
      <c r="L3" s="74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160" t="s">
        <v>35</v>
      </c>
      <c r="D4" s="177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178" t="s">
        <v>41</v>
      </c>
      <c r="J4" s="413" t="s">
        <v>42</v>
      </c>
      <c r="K4" s="402"/>
      <c r="L4" s="403"/>
      <c r="M4" s="88" t="s">
        <v>4</v>
      </c>
      <c r="N4" s="89" t="s">
        <v>5</v>
      </c>
      <c r="O4" s="90" t="s">
        <v>6</v>
      </c>
      <c r="P4" s="90" t="s">
        <v>4</v>
      </c>
      <c r="Q4" s="116" t="s">
        <v>8</v>
      </c>
      <c r="R4" s="91" t="s">
        <v>9</v>
      </c>
      <c r="S4" s="92" t="s">
        <v>44</v>
      </c>
    </row>
    <row r="5" spans="1:37" ht="22.5" customHeight="1">
      <c r="A5" s="10"/>
      <c r="B5" s="117">
        <v>1</v>
      </c>
      <c r="C5" s="165"/>
      <c r="D5" s="188"/>
      <c r="E5" s="189"/>
      <c r="F5" s="190"/>
      <c r="G5" s="122"/>
      <c r="H5" s="168"/>
      <c r="I5" s="170"/>
      <c r="J5" s="191"/>
      <c r="K5" s="192"/>
      <c r="L5" s="192"/>
      <c r="M5" s="126"/>
      <c r="N5" s="126"/>
      <c r="O5" s="126"/>
      <c r="P5" s="193"/>
      <c r="Q5" s="171"/>
      <c r="R5" s="172"/>
      <c r="S5" s="130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31">
        <v>2</v>
      </c>
      <c r="C6" s="45"/>
      <c r="D6" s="75"/>
      <c r="E6" s="56"/>
      <c r="F6" s="100"/>
      <c r="G6" s="46"/>
      <c r="H6" s="106"/>
      <c r="I6" s="55"/>
      <c r="J6" s="47"/>
      <c r="K6" s="48"/>
      <c r="L6" s="48"/>
      <c r="M6" s="49"/>
      <c r="N6" s="49"/>
      <c r="O6" s="49"/>
      <c r="P6" s="50"/>
      <c r="Q6" s="51"/>
      <c r="R6" s="52"/>
      <c r="S6" s="194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34">
        <v>3</v>
      </c>
      <c r="C7" s="153"/>
      <c r="D7" s="174"/>
      <c r="E7" s="195"/>
      <c r="F7" s="155"/>
      <c r="G7" s="139"/>
      <c r="H7" s="196"/>
      <c r="I7" s="197"/>
      <c r="J7" s="175"/>
      <c r="K7" s="156"/>
      <c r="L7" s="156"/>
      <c r="M7" s="145"/>
      <c r="N7" s="145"/>
      <c r="O7" s="145"/>
      <c r="P7" s="146"/>
      <c r="Q7" s="158"/>
      <c r="R7" s="159"/>
      <c r="S7" s="198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21"/>
      <c r="B8" s="179" t="s">
        <v>13</v>
      </c>
      <c r="C8" s="180"/>
      <c r="D8" s="181" t="s">
        <v>45</v>
      </c>
      <c r="E8" s="182"/>
      <c r="F8" s="180"/>
      <c r="G8" s="180"/>
      <c r="H8" s="180"/>
      <c r="I8" s="183"/>
      <c r="J8" s="180"/>
      <c r="K8" s="184"/>
      <c r="L8" s="180"/>
      <c r="M8" s="185">
        <f t="shared" ref="M8:R8" si="1">SUM(M5:M7)</f>
        <v>0</v>
      </c>
      <c r="N8" s="185">
        <f t="shared" si="1"/>
        <v>0</v>
      </c>
      <c r="O8" s="185">
        <f t="shared" si="1"/>
        <v>0</v>
      </c>
      <c r="P8" s="186">
        <f t="shared" si="1"/>
        <v>0</v>
      </c>
      <c r="Q8" s="67">
        <f t="shared" si="1"/>
        <v>0</v>
      </c>
      <c r="R8" s="68">
        <f t="shared" si="1"/>
        <v>0</v>
      </c>
      <c r="S8" s="187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 thickBot="1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69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69"/>
      <c r="O12" s="69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H14" sqref="H1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">
      <c r="B2" s="399" t="s">
        <v>53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37" ht="32.25" customHeight="1" thickBot="1">
      <c r="A3" s="41"/>
      <c r="B3" s="74"/>
      <c r="C3" s="74"/>
      <c r="D3" s="74"/>
      <c r="E3" s="74"/>
      <c r="F3" s="83" t="s">
        <v>49</v>
      </c>
      <c r="G3" s="74"/>
      <c r="H3" s="74"/>
      <c r="I3" s="74"/>
      <c r="J3" s="74"/>
      <c r="K3" s="74"/>
      <c r="L3" s="74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85" t="s">
        <v>35</v>
      </c>
      <c r="D4" s="199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200" t="s">
        <v>41</v>
      </c>
      <c r="J4" s="413" t="s">
        <v>42</v>
      </c>
      <c r="K4" s="402"/>
      <c r="L4" s="403"/>
      <c r="M4" s="88" t="s">
        <v>4</v>
      </c>
      <c r="N4" s="89" t="s">
        <v>5</v>
      </c>
      <c r="O4" s="90" t="s">
        <v>6</v>
      </c>
      <c r="P4" s="90" t="s">
        <v>4</v>
      </c>
      <c r="Q4" s="116" t="s">
        <v>8</v>
      </c>
      <c r="R4" s="91" t="s">
        <v>9</v>
      </c>
      <c r="S4" s="92" t="s">
        <v>44</v>
      </c>
    </row>
    <row r="5" spans="1:37" ht="22.5" customHeight="1">
      <c r="A5" s="10"/>
      <c r="B5" s="117">
        <v>1</v>
      </c>
      <c r="C5" s="165"/>
      <c r="D5" s="166"/>
      <c r="E5" s="167"/>
      <c r="F5" s="170"/>
      <c r="G5" s="122"/>
      <c r="H5" s="122"/>
      <c r="I5" s="122"/>
      <c r="J5" s="169"/>
      <c r="K5" s="170"/>
      <c r="L5" s="170"/>
      <c r="M5" s="126"/>
      <c r="N5" s="126"/>
      <c r="O5" s="126"/>
      <c r="P5" s="127"/>
      <c r="Q5" s="171"/>
      <c r="R5" s="172"/>
      <c r="S5" s="130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31">
        <v>2</v>
      </c>
      <c r="C6" s="45"/>
      <c r="D6" s="57"/>
      <c r="E6" s="58"/>
      <c r="F6" s="55"/>
      <c r="G6" s="46"/>
      <c r="H6" s="46"/>
      <c r="I6" s="46"/>
      <c r="J6" s="54"/>
      <c r="K6" s="55"/>
      <c r="L6" s="55"/>
      <c r="M6" s="49"/>
      <c r="N6" s="49"/>
      <c r="O6" s="49"/>
      <c r="P6" s="50"/>
      <c r="Q6" s="51"/>
      <c r="R6" s="52"/>
      <c r="S6" s="132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34">
        <v>3</v>
      </c>
      <c r="C7" s="153"/>
      <c r="D7" s="201"/>
      <c r="E7" s="202"/>
      <c r="F7" s="197"/>
      <c r="G7" s="139"/>
      <c r="H7" s="139"/>
      <c r="I7" s="139"/>
      <c r="J7" s="203"/>
      <c r="K7" s="197"/>
      <c r="L7" s="197"/>
      <c r="M7" s="145"/>
      <c r="N7" s="145"/>
      <c r="O7" s="145"/>
      <c r="P7" s="176"/>
      <c r="Q7" s="158"/>
      <c r="R7" s="159"/>
      <c r="S7" s="149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10"/>
      <c r="B8" s="14"/>
      <c r="C8" s="15"/>
      <c r="D8" s="16"/>
      <c r="E8" s="16"/>
      <c r="F8" s="16"/>
      <c r="G8" s="16"/>
      <c r="H8" s="16"/>
      <c r="I8" s="16"/>
      <c r="J8" s="59"/>
      <c r="K8" s="60"/>
      <c r="L8" s="60"/>
      <c r="M8" s="17"/>
      <c r="N8" s="17"/>
      <c r="O8" s="17"/>
      <c r="P8" s="11"/>
      <c r="Q8" s="18"/>
      <c r="R8" s="19"/>
      <c r="S8" s="2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5.75" customHeight="1">
      <c r="A9" s="21"/>
      <c r="B9" s="61" t="s">
        <v>13</v>
      </c>
      <c r="C9" s="21"/>
      <c r="D9" s="62" t="s">
        <v>45</v>
      </c>
      <c r="E9" s="63"/>
      <c r="F9" s="21"/>
      <c r="G9" s="21"/>
      <c r="H9" s="21"/>
      <c r="I9" s="64"/>
      <c r="J9" s="21"/>
      <c r="K9" s="14"/>
      <c r="L9" s="21"/>
      <c r="M9" s="65">
        <f t="shared" ref="M9:R9" si="1">SUM(M5:M7)</f>
        <v>0</v>
      </c>
      <c r="N9" s="65">
        <f t="shared" si="1"/>
        <v>0</v>
      </c>
      <c r="O9" s="65">
        <f t="shared" si="1"/>
        <v>0</v>
      </c>
      <c r="P9" s="77">
        <f t="shared" si="1"/>
        <v>0</v>
      </c>
      <c r="Q9" s="67">
        <f t="shared" si="1"/>
        <v>0</v>
      </c>
      <c r="R9" s="68">
        <f t="shared" si="1"/>
        <v>0</v>
      </c>
      <c r="S9" s="23">
        <f>SUM(S5:S7)+P10</f>
        <v>0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5.75" customHeight="1">
      <c r="A10" s="24"/>
      <c r="B10" s="24"/>
      <c r="C10" s="24"/>
      <c r="D10" s="404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69" t="s">
        <v>13</v>
      </c>
      <c r="P10" s="11">
        <f>P9*1%</f>
        <v>0</v>
      </c>
      <c r="Q10" s="24"/>
      <c r="R10" s="24"/>
      <c r="S10" s="29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63"/>
      <c r="E11" s="63"/>
      <c r="F11" s="24"/>
      <c r="G11" s="24"/>
      <c r="H11" s="24"/>
      <c r="I11" s="27"/>
      <c r="J11" s="24"/>
      <c r="K11" s="24"/>
      <c r="L11" s="24"/>
      <c r="M11" s="25"/>
      <c r="N11" s="25"/>
      <c r="O11" s="25"/>
      <c r="P11" s="70">
        <f>P9+P10</f>
        <v>0</v>
      </c>
      <c r="Q11" s="28"/>
      <c r="R11" s="29"/>
      <c r="S11" s="71" t="s">
        <v>46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A12" s="24"/>
      <c r="B12" s="24"/>
      <c r="C12" s="24"/>
      <c r="D12" s="405"/>
      <c r="E12" s="400"/>
      <c r="F12" s="400"/>
      <c r="G12" s="400"/>
      <c r="H12" s="400"/>
      <c r="I12" s="400"/>
      <c r="J12" s="400"/>
      <c r="K12" s="400"/>
      <c r="L12" s="24"/>
      <c r="M12" s="25"/>
      <c r="N12" s="25"/>
      <c r="O12" s="25"/>
      <c r="P12" s="11"/>
      <c r="Q12" s="4" t="s">
        <v>25</v>
      </c>
      <c r="R12" s="72">
        <f>M9+N9+O9+P11+Q9+R9</f>
        <v>0</v>
      </c>
      <c r="S12" s="34">
        <f>S9-R12</f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69" t="s">
        <v>13</v>
      </c>
      <c r="P13" s="11" t="s">
        <v>47</v>
      </c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9" ht="15.75" customHeight="1">
      <c r="C21" s="1"/>
      <c r="I21" s="2"/>
      <c r="J21" s="40"/>
      <c r="K21" s="40"/>
      <c r="L21" s="40"/>
      <c r="M21" s="3"/>
      <c r="N21" s="3"/>
      <c r="O21" s="3"/>
      <c r="P21" s="11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3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8"/>
  <sheetViews>
    <sheetView workbookViewId="0">
      <selection activeCell="F19" sqref="F19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.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7.875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">
      <c r="A2" s="41"/>
      <c r="B2" s="406" t="s">
        <v>54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233"/>
      <c r="G3" s="6"/>
      <c r="H3" s="6"/>
      <c r="I3" s="6"/>
      <c r="J3" s="6"/>
      <c r="K3" s="6"/>
      <c r="L3" s="6"/>
      <c r="M3" s="408" t="s">
        <v>0</v>
      </c>
      <c r="N3" s="409"/>
      <c r="O3" s="410"/>
      <c r="P3" s="42" t="s">
        <v>32</v>
      </c>
      <c r="Q3" s="411" t="s">
        <v>33</v>
      </c>
      <c r="R3" s="409"/>
      <c r="S3" s="41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6" t="s">
        <v>34</v>
      </c>
      <c r="C4" s="85" t="s">
        <v>35</v>
      </c>
      <c r="D4" s="115" t="s">
        <v>36</v>
      </c>
      <c r="E4" s="86" t="s">
        <v>37</v>
      </c>
      <c r="F4" s="86" t="s">
        <v>38</v>
      </c>
      <c r="G4" s="87" t="s">
        <v>39</v>
      </c>
      <c r="H4" s="86" t="s">
        <v>40</v>
      </c>
      <c r="I4" s="86" t="s">
        <v>41</v>
      </c>
      <c r="J4" s="412" t="s">
        <v>42</v>
      </c>
      <c r="K4" s="402"/>
      <c r="L4" s="403"/>
      <c r="M4" s="88" t="s">
        <v>4</v>
      </c>
      <c r="N4" s="89" t="s">
        <v>5</v>
      </c>
      <c r="O4" s="90" t="s">
        <v>6</v>
      </c>
      <c r="P4" s="90" t="s">
        <v>4</v>
      </c>
      <c r="Q4" s="116" t="s">
        <v>8</v>
      </c>
      <c r="R4" s="91" t="s">
        <v>9</v>
      </c>
      <c r="S4" s="92" t="s">
        <v>44</v>
      </c>
    </row>
    <row r="5" spans="1:37" ht="23.25" customHeight="1">
      <c r="A5" s="10"/>
      <c r="B5" s="117">
        <v>1</v>
      </c>
      <c r="C5" s="340" t="s">
        <v>86</v>
      </c>
      <c r="D5" s="229" t="s">
        <v>98</v>
      </c>
      <c r="E5" s="341" t="s">
        <v>169</v>
      </c>
      <c r="F5" s="121" t="s">
        <v>99</v>
      </c>
      <c r="G5" s="342" t="s">
        <v>122</v>
      </c>
      <c r="H5" s="122" t="str">
        <f t="shared" ref="H5:H17" si="0">UPPER(G5)</f>
        <v>PARTICIPAÇÃO NO  2º SEMINÁRIO NACIONAL PROCESSO ADMINISTRATIVO DISCIPLINAR | A NOVA LEI Nº 14.230/21 | INSTITUTO NEGÓCIOS PÚBLICOS</v>
      </c>
      <c r="I5" s="123" t="s">
        <v>128</v>
      </c>
      <c r="J5" s="124">
        <v>44652</v>
      </c>
      <c r="K5" s="119">
        <v>24</v>
      </c>
      <c r="L5" s="125">
        <v>27</v>
      </c>
      <c r="M5" s="249">
        <v>84.9</v>
      </c>
      <c r="N5" s="249">
        <v>236.81</v>
      </c>
      <c r="O5" s="126"/>
      <c r="P5" s="127"/>
      <c r="Q5" s="128">
        <v>1424.33</v>
      </c>
      <c r="R5" s="129">
        <v>947.6</v>
      </c>
      <c r="S5" s="130">
        <f t="shared" ref="S5:S17" si="1">M5+N5+O5+P5+Q5+R5</f>
        <v>2693.64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48" customHeight="1">
      <c r="A6" s="10"/>
      <c r="B6" s="131">
        <v>2</v>
      </c>
      <c r="C6" s="104" t="s">
        <v>87</v>
      </c>
      <c r="D6" s="215" t="s">
        <v>100</v>
      </c>
      <c r="E6" s="314" t="s">
        <v>170</v>
      </c>
      <c r="F6" s="108" t="s">
        <v>101</v>
      </c>
      <c r="G6" s="108" t="s">
        <v>123</v>
      </c>
      <c r="H6" s="46" t="str">
        <f t="shared" si="0"/>
        <v>PARTICIPAÇÃO NA 23RD INTERNATIONAL COUNCIL ON ALCOHOL, DRUGS AND TRAFFIC SAFETY (ICADTS) CONFERENCE</v>
      </c>
      <c r="I6" s="109" t="s">
        <v>129</v>
      </c>
      <c r="J6" s="110" t="s">
        <v>130</v>
      </c>
      <c r="K6" s="107">
        <v>26</v>
      </c>
      <c r="L6" s="111">
        <v>2</v>
      </c>
      <c r="M6" s="248">
        <v>0</v>
      </c>
      <c r="N6" s="248">
        <v>0</v>
      </c>
      <c r="O6" s="49"/>
      <c r="P6" s="50"/>
      <c r="Q6" s="112">
        <f>10615.87+279.91</f>
        <v>10895.78</v>
      </c>
      <c r="R6" s="113">
        <v>5300.11</v>
      </c>
      <c r="S6" s="132">
        <f t="shared" si="1"/>
        <v>16195.89</v>
      </c>
      <c r="T6" s="343" t="s">
        <v>135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101" customFormat="1" ht="22.5" customHeight="1">
      <c r="A7" s="10"/>
      <c r="B7" s="131">
        <v>3</v>
      </c>
      <c r="C7" s="105" t="s">
        <v>88</v>
      </c>
      <c r="D7" s="215" t="s">
        <v>102</v>
      </c>
      <c r="E7" s="314" t="s">
        <v>171</v>
      </c>
      <c r="F7" s="108" t="s">
        <v>103</v>
      </c>
      <c r="G7" s="108" t="s">
        <v>123</v>
      </c>
      <c r="H7" s="46" t="str">
        <f t="shared" si="0"/>
        <v>PARTICIPAÇÃO NA 23RD INTERNATIONAL COUNCIL ON ALCOHOL, DRUGS AND TRAFFIC SAFETY (ICADTS) CONFERENCE</v>
      </c>
      <c r="I7" s="109" t="s">
        <v>129</v>
      </c>
      <c r="J7" s="110" t="s">
        <v>130</v>
      </c>
      <c r="K7" s="107">
        <v>26</v>
      </c>
      <c r="L7" s="111">
        <v>2</v>
      </c>
      <c r="M7" s="248">
        <v>0</v>
      </c>
      <c r="N7" s="248">
        <v>0</v>
      </c>
      <c r="O7" s="49"/>
      <c r="P7" s="50"/>
      <c r="Q7" s="112">
        <v>6821.89</v>
      </c>
      <c r="R7" s="113">
        <v>5283.27</v>
      </c>
      <c r="S7" s="132">
        <f t="shared" si="1"/>
        <v>12105.16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25" customFormat="1" ht="22.5" customHeight="1">
      <c r="A8" s="10"/>
      <c r="B8" s="131">
        <v>4</v>
      </c>
      <c r="C8" s="104" t="s">
        <v>89</v>
      </c>
      <c r="D8" s="215" t="s">
        <v>104</v>
      </c>
      <c r="E8" s="314" t="s">
        <v>172</v>
      </c>
      <c r="F8" s="108" t="s">
        <v>105</v>
      </c>
      <c r="G8" s="108" t="s">
        <v>123</v>
      </c>
      <c r="H8" s="46" t="str">
        <f t="shared" si="0"/>
        <v>PARTICIPAÇÃO NA 23RD INTERNATIONAL COUNCIL ON ALCOHOL, DRUGS AND TRAFFIC SAFETY (ICADTS) CONFERENCE</v>
      </c>
      <c r="I8" s="109" t="s">
        <v>129</v>
      </c>
      <c r="J8" s="110" t="s">
        <v>130</v>
      </c>
      <c r="K8" s="107">
        <v>26</v>
      </c>
      <c r="L8" s="111">
        <v>2</v>
      </c>
      <c r="M8" s="248">
        <v>281.68</v>
      </c>
      <c r="N8" s="248">
        <v>0</v>
      </c>
      <c r="O8" s="49"/>
      <c r="P8" s="50"/>
      <c r="Q8" s="112">
        <v>6821.89</v>
      </c>
      <c r="R8" s="113">
        <v>5283.27</v>
      </c>
      <c r="S8" s="132">
        <f t="shared" si="1"/>
        <v>12386.84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25" customFormat="1" ht="22.5" customHeight="1">
      <c r="A9" s="10"/>
      <c r="B9" s="131">
        <v>5</v>
      </c>
      <c r="C9" s="105" t="s">
        <v>90</v>
      </c>
      <c r="D9" s="215" t="s">
        <v>106</v>
      </c>
      <c r="E9" s="314" t="s">
        <v>173</v>
      </c>
      <c r="F9" s="108" t="s">
        <v>107</v>
      </c>
      <c r="G9" s="108" t="s">
        <v>123</v>
      </c>
      <c r="H9" s="46" t="str">
        <f t="shared" si="0"/>
        <v>PARTICIPAÇÃO NA 23RD INTERNATIONAL COUNCIL ON ALCOHOL, DRUGS AND TRAFFIC SAFETY (ICADTS) CONFERENCE</v>
      </c>
      <c r="I9" s="109" t="s">
        <v>129</v>
      </c>
      <c r="J9" s="110" t="s">
        <v>130</v>
      </c>
      <c r="K9" s="107">
        <v>26</v>
      </c>
      <c r="L9" s="111">
        <v>2</v>
      </c>
      <c r="M9" s="248">
        <v>0</v>
      </c>
      <c r="N9" s="248">
        <v>0</v>
      </c>
      <c r="O9" s="49"/>
      <c r="P9" s="50"/>
      <c r="Q9" s="112">
        <v>6821.89</v>
      </c>
      <c r="R9" s="113">
        <v>1502.53</v>
      </c>
      <c r="S9" s="132">
        <f t="shared" si="1"/>
        <v>8324.42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25" customFormat="1" ht="22.5" customHeight="1">
      <c r="A10" s="10"/>
      <c r="B10" s="131">
        <v>6</v>
      </c>
      <c r="C10" s="105" t="s">
        <v>91</v>
      </c>
      <c r="D10" s="215" t="s">
        <v>108</v>
      </c>
      <c r="E10" s="314" t="s">
        <v>174</v>
      </c>
      <c r="F10" s="108" t="s">
        <v>109</v>
      </c>
      <c r="G10" s="108" t="s">
        <v>123</v>
      </c>
      <c r="H10" s="46" t="str">
        <f t="shared" si="0"/>
        <v>PARTICIPAÇÃO NA 23RD INTERNATIONAL COUNCIL ON ALCOHOL, DRUGS AND TRAFFIC SAFETY (ICADTS) CONFERENCE</v>
      </c>
      <c r="I10" s="109" t="s">
        <v>129</v>
      </c>
      <c r="J10" s="110" t="s">
        <v>130</v>
      </c>
      <c r="K10" s="107">
        <v>26</v>
      </c>
      <c r="L10" s="111">
        <v>2</v>
      </c>
      <c r="M10" s="248">
        <v>0</v>
      </c>
      <c r="N10" s="248">
        <v>0</v>
      </c>
      <c r="O10" s="49"/>
      <c r="P10" s="50"/>
      <c r="Q10" s="112">
        <v>6821.89</v>
      </c>
      <c r="R10" s="113">
        <v>1502.53</v>
      </c>
      <c r="S10" s="132">
        <f t="shared" si="1"/>
        <v>8324.42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25" customFormat="1" ht="22.5" customHeight="1">
      <c r="A11" s="10"/>
      <c r="B11" s="131">
        <v>7</v>
      </c>
      <c r="C11" s="105" t="s">
        <v>92</v>
      </c>
      <c r="D11" s="215" t="s">
        <v>110</v>
      </c>
      <c r="E11" s="314" t="s">
        <v>175</v>
      </c>
      <c r="F11" s="108" t="s">
        <v>111</v>
      </c>
      <c r="G11" s="108" t="s">
        <v>123</v>
      </c>
      <c r="H11" s="46" t="str">
        <f t="shared" si="0"/>
        <v>PARTICIPAÇÃO NA 23RD INTERNATIONAL COUNCIL ON ALCOHOL, DRUGS AND TRAFFIC SAFETY (ICADTS) CONFERENCE</v>
      </c>
      <c r="I11" s="109" t="s">
        <v>129</v>
      </c>
      <c r="J11" s="110" t="s">
        <v>130</v>
      </c>
      <c r="K11" s="107">
        <v>26</v>
      </c>
      <c r="L11" s="111">
        <v>2</v>
      </c>
      <c r="M11" s="248">
        <v>0</v>
      </c>
      <c r="N11" s="248">
        <v>0</v>
      </c>
      <c r="O11" s="49"/>
      <c r="P11" s="50"/>
      <c r="Q11" s="112">
        <v>6821.89</v>
      </c>
      <c r="R11" s="113">
        <v>1502.53</v>
      </c>
      <c r="S11" s="132">
        <f t="shared" si="1"/>
        <v>8324.42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25" customFormat="1" ht="22.5" customHeight="1">
      <c r="A12" s="10"/>
      <c r="B12" s="131">
        <v>8</v>
      </c>
      <c r="C12" s="105" t="s">
        <v>93</v>
      </c>
      <c r="D12" s="215" t="s">
        <v>112</v>
      </c>
      <c r="E12" s="314" t="s">
        <v>176</v>
      </c>
      <c r="F12" s="108" t="s">
        <v>113</v>
      </c>
      <c r="G12" s="108" t="s">
        <v>123</v>
      </c>
      <c r="H12" s="46" t="str">
        <f t="shared" si="0"/>
        <v>PARTICIPAÇÃO NA 23RD INTERNATIONAL COUNCIL ON ALCOHOL, DRUGS AND TRAFFIC SAFETY (ICADTS) CONFERENCE</v>
      </c>
      <c r="I12" s="109" t="s">
        <v>129</v>
      </c>
      <c r="J12" s="110" t="s">
        <v>130</v>
      </c>
      <c r="K12" s="107">
        <v>26</v>
      </c>
      <c r="L12" s="111">
        <v>2</v>
      </c>
      <c r="M12" s="248">
        <v>0</v>
      </c>
      <c r="N12" s="248">
        <v>0</v>
      </c>
      <c r="O12" s="49"/>
      <c r="P12" s="50"/>
      <c r="Q12" s="112">
        <v>6821.89</v>
      </c>
      <c r="R12" s="113">
        <v>1502.53</v>
      </c>
      <c r="S12" s="132">
        <f t="shared" si="1"/>
        <v>8324.42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25" customFormat="1" ht="22.5" customHeight="1">
      <c r="A13" s="10"/>
      <c r="B13" s="131">
        <v>9</v>
      </c>
      <c r="C13" s="335" t="s">
        <v>94</v>
      </c>
      <c r="D13" s="215" t="s">
        <v>114</v>
      </c>
      <c r="E13" s="314" t="s">
        <v>177</v>
      </c>
      <c r="F13" s="108" t="s">
        <v>115</v>
      </c>
      <c r="G13" s="321" t="s">
        <v>124</v>
      </c>
      <c r="H13" s="46" t="str">
        <f t="shared" si="0"/>
        <v>ASSEMBLÉIA GERAL EXTRAORDINÁRIA</v>
      </c>
      <c r="I13" s="109" t="s">
        <v>131</v>
      </c>
      <c r="J13" s="110">
        <v>44652</v>
      </c>
      <c r="K13" s="107">
        <v>24</v>
      </c>
      <c r="L13" s="111">
        <v>25</v>
      </c>
      <c r="M13" s="248">
        <v>51</v>
      </c>
      <c r="N13" s="248">
        <v>159.09</v>
      </c>
      <c r="O13" s="49"/>
      <c r="P13" s="50"/>
      <c r="Q13" s="112">
        <v>3293.18</v>
      </c>
      <c r="R13" s="113">
        <f>194.65+53.9</f>
        <v>248.55</v>
      </c>
      <c r="S13" s="132">
        <f t="shared" si="1"/>
        <v>3751.82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325" customFormat="1" ht="22.5" customHeight="1">
      <c r="A14" s="10"/>
      <c r="B14" s="131">
        <v>10</v>
      </c>
      <c r="C14" s="335" t="s">
        <v>95</v>
      </c>
      <c r="D14" s="215" t="s">
        <v>116</v>
      </c>
      <c r="E14" s="314" t="s">
        <v>178</v>
      </c>
      <c r="F14" s="108" t="s">
        <v>117</v>
      </c>
      <c r="G14" s="108" t="s">
        <v>125</v>
      </c>
      <c r="H14" s="46" t="str">
        <f t="shared" si="0"/>
        <v>COLETA E INSERÇÃO DE  INFORMAÇÕES NO BANCO DE DADOS DO PROJETO.</v>
      </c>
      <c r="I14" s="109" t="s">
        <v>132</v>
      </c>
      <c r="J14" s="110" t="s">
        <v>133</v>
      </c>
      <c r="K14" s="107">
        <v>29</v>
      </c>
      <c r="L14" s="111">
        <v>4</v>
      </c>
      <c r="M14" s="248">
        <v>165.58</v>
      </c>
      <c r="N14" s="248">
        <v>0</v>
      </c>
      <c r="O14" s="49"/>
      <c r="P14" s="50"/>
      <c r="Q14" s="112">
        <v>2476.3000000000002</v>
      </c>
      <c r="R14" s="113">
        <v>0</v>
      </c>
      <c r="S14" s="132">
        <f t="shared" si="1"/>
        <v>2641.88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325" customFormat="1" ht="22.5" customHeight="1">
      <c r="A15" s="10"/>
      <c r="B15" s="131">
        <v>11</v>
      </c>
      <c r="C15" s="335" t="s">
        <v>96</v>
      </c>
      <c r="D15" s="215" t="s">
        <v>118</v>
      </c>
      <c r="E15" s="314" t="s">
        <v>179</v>
      </c>
      <c r="F15" s="108" t="s">
        <v>119</v>
      </c>
      <c r="G15" s="321" t="s">
        <v>126</v>
      </c>
      <c r="H15" s="46" t="str">
        <f t="shared" si="0"/>
        <v>VISITA INSTITUCIONAL AO HOSPITAL ALBERT EINSTEIN. REUNIÃO COM O DIRETOR SUPERINTENDENTE DO ENSINO DO HOSPITAL ALBERT EINSTEIN, VISITA AO CENTRO DE SIMULAÇÃO, AO CENTRO DE ENSINO E PESQUISA E AO CENTRO DE ANESTESIA.</v>
      </c>
      <c r="I15" s="109" t="s">
        <v>134</v>
      </c>
      <c r="J15" s="110">
        <v>44682</v>
      </c>
      <c r="K15" s="107">
        <v>27</v>
      </c>
      <c r="L15" s="111">
        <v>27</v>
      </c>
      <c r="M15" s="248">
        <v>0</v>
      </c>
      <c r="N15" s="248">
        <v>0</v>
      </c>
      <c r="O15" s="49"/>
      <c r="P15" s="50"/>
      <c r="Q15" s="112">
        <v>3529.78</v>
      </c>
      <c r="R15" s="113">
        <v>0</v>
      </c>
      <c r="S15" s="132">
        <f t="shared" si="1"/>
        <v>3529.78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1" customHeight="1">
      <c r="A16" s="10"/>
      <c r="B16" s="131">
        <v>12</v>
      </c>
      <c r="C16" s="335" t="s">
        <v>97</v>
      </c>
      <c r="D16" s="215" t="s">
        <v>120</v>
      </c>
      <c r="E16" s="314" t="s">
        <v>180</v>
      </c>
      <c r="F16" s="108" t="s">
        <v>121</v>
      </c>
      <c r="G16" s="108" t="s">
        <v>127</v>
      </c>
      <c r="H16" s="46" t="str">
        <f t="shared" si="0"/>
        <v>VISITA A FEIRA HOSPITALAR DE SÃO PAULO COM O OBJETIVO DE PROSPECTAR NOVOS FORNECEDORES, PRODUTOS E BUSCAR NOVAS OPORTUNIDADES DE NEGOCIOS</v>
      </c>
      <c r="I16" s="109" t="s">
        <v>134</v>
      </c>
      <c r="J16" s="110">
        <v>44682</v>
      </c>
      <c r="K16" s="107">
        <v>17</v>
      </c>
      <c r="L16" s="111">
        <v>19</v>
      </c>
      <c r="M16" s="248">
        <v>178.88</v>
      </c>
      <c r="N16" s="248">
        <v>230</v>
      </c>
      <c r="O16" s="49"/>
      <c r="P16" s="50"/>
      <c r="Q16" s="112">
        <v>2499.7800000000002</v>
      </c>
      <c r="R16" s="113">
        <v>0</v>
      </c>
      <c r="S16" s="132">
        <f t="shared" si="1"/>
        <v>2908.6600000000003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2.5" customHeight="1" thickBot="1">
      <c r="A17" s="10"/>
      <c r="B17" s="134">
        <v>13</v>
      </c>
      <c r="C17" s="135"/>
      <c r="D17" s="136"/>
      <c r="E17" s="136"/>
      <c r="F17" s="137"/>
      <c r="G17" s="138"/>
      <c r="H17" s="139" t="str">
        <f t="shared" si="0"/>
        <v/>
      </c>
      <c r="I17" s="140"/>
      <c r="J17" s="141"/>
      <c r="K17" s="142"/>
      <c r="L17" s="143"/>
      <c r="M17" s="332"/>
      <c r="N17" s="332"/>
      <c r="O17" s="145"/>
      <c r="P17" s="146"/>
      <c r="Q17" s="147"/>
      <c r="R17" s="148"/>
      <c r="S17" s="149">
        <f t="shared" si="1"/>
        <v>0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thickBot="1">
      <c r="A18" s="10"/>
      <c r="B18" s="14"/>
      <c r="C18" s="15"/>
      <c r="D18" s="16"/>
      <c r="E18" s="16"/>
      <c r="F18" s="16"/>
      <c r="G18" s="16"/>
      <c r="H18" s="16"/>
      <c r="I18" s="16"/>
      <c r="J18" s="59"/>
      <c r="K18" s="60"/>
      <c r="L18" s="60"/>
      <c r="M18" s="17"/>
      <c r="N18" s="17"/>
      <c r="O18" s="17"/>
      <c r="P18" s="11"/>
      <c r="Q18" s="18"/>
      <c r="R18" s="19"/>
      <c r="S18" s="2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16.5" thickBot="1">
      <c r="A19" s="21"/>
      <c r="B19" s="61" t="s">
        <v>13</v>
      </c>
      <c r="C19" s="21"/>
      <c r="D19" s="62" t="s">
        <v>45</v>
      </c>
      <c r="E19" s="63"/>
      <c r="F19" s="21"/>
      <c r="G19" s="21"/>
      <c r="H19" s="21"/>
      <c r="I19" s="64"/>
      <c r="J19" s="21"/>
      <c r="K19" s="14"/>
      <c r="L19" s="21"/>
      <c r="M19" s="76">
        <f t="shared" ref="M19:R19" si="2">SUM(M5:M17)</f>
        <v>762.04000000000008</v>
      </c>
      <c r="N19" s="76">
        <f t="shared" si="2"/>
        <v>625.9</v>
      </c>
      <c r="O19" s="76">
        <f t="shared" si="2"/>
        <v>0</v>
      </c>
      <c r="P19" s="79">
        <f t="shared" si="2"/>
        <v>0</v>
      </c>
      <c r="Q19" s="67">
        <f t="shared" si="2"/>
        <v>65050.49</v>
      </c>
      <c r="R19" s="68">
        <f t="shared" si="2"/>
        <v>23072.919999999995</v>
      </c>
      <c r="S19" s="23">
        <f>SUM(S5:S17)+P20</f>
        <v>89511.35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5.75">
      <c r="A20" s="24"/>
      <c r="B20" s="24"/>
      <c r="C20" s="24"/>
      <c r="D20" s="404"/>
      <c r="E20" s="400"/>
      <c r="F20" s="400"/>
      <c r="G20" s="400"/>
      <c r="H20" s="400"/>
      <c r="I20" s="400"/>
      <c r="J20" s="400"/>
      <c r="K20" s="400"/>
      <c r="L20" s="24"/>
      <c r="M20" s="25"/>
      <c r="N20" s="25"/>
      <c r="O20" s="69" t="s">
        <v>13</v>
      </c>
      <c r="P20" s="11">
        <f>P19*1%</f>
        <v>0</v>
      </c>
      <c r="Q20" s="24"/>
      <c r="R20" s="24"/>
      <c r="S20" s="29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15.75">
      <c r="A21" s="24"/>
      <c r="B21" s="24"/>
      <c r="C21" s="63"/>
      <c r="D21" s="63"/>
      <c r="E21" s="63"/>
      <c r="F21" s="63"/>
      <c r="G21" s="24"/>
      <c r="H21" s="24"/>
      <c r="I21" s="27"/>
      <c r="J21" s="24"/>
      <c r="K21" s="24"/>
      <c r="L21" s="24"/>
      <c r="M21" s="25"/>
      <c r="N21" s="25"/>
      <c r="O21" s="25"/>
      <c r="P21" s="70">
        <f>P19+P20</f>
        <v>0</v>
      </c>
      <c r="Q21" s="28"/>
      <c r="R21" s="29"/>
      <c r="S21" s="71" t="s">
        <v>46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>
      <c r="A22" s="24"/>
      <c r="B22" s="24"/>
      <c r="C22" s="24"/>
      <c r="D22" s="405"/>
      <c r="E22" s="400"/>
      <c r="F22" s="400"/>
      <c r="G22" s="400"/>
      <c r="H22" s="400"/>
      <c r="I22" s="400"/>
      <c r="J22" s="400"/>
      <c r="K22" s="400"/>
      <c r="L22" s="24"/>
      <c r="M22" s="25"/>
      <c r="N22" s="25"/>
      <c r="O22" s="25"/>
      <c r="P22" s="11"/>
      <c r="Q22" s="4" t="s">
        <v>25</v>
      </c>
      <c r="R22" s="72">
        <f>M19+N19+O19+P21+Q19+R19</f>
        <v>89511.349999999991</v>
      </c>
      <c r="S22" s="34">
        <f>S19-R22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5.75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69" t="s">
        <v>13</v>
      </c>
      <c r="P23" s="11" t="s">
        <v>47</v>
      </c>
      <c r="Q23" s="4"/>
      <c r="R23" s="5"/>
      <c r="S23" s="5"/>
    </row>
    <row r="24" spans="1:37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15.75" customHeight="1">
      <c r="C31" s="1"/>
      <c r="I31" s="2"/>
      <c r="J31" s="40"/>
      <c r="K31" s="40"/>
      <c r="L31" s="40"/>
      <c r="M31" s="3"/>
      <c r="N31" s="3"/>
      <c r="O31" s="3"/>
      <c r="P31" s="11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P33" s="7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24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24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</row>
    <row r="49" spans="3:15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</row>
    <row r="50" spans="3:15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5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5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5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5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5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5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5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5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5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5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5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5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5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5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15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15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15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0"/>
      <c r="K1000" s="40"/>
      <c r="L1000" s="40"/>
      <c r="M1000" s="3"/>
      <c r="N1000" s="3"/>
      <c r="O1000" s="3"/>
      <c r="Q1000" s="4"/>
      <c r="R1000" s="5"/>
      <c r="S1000" s="5"/>
    </row>
    <row r="1001" spans="3:19" ht="15.75" customHeight="1">
      <c r="C1001" s="1"/>
      <c r="I1001" s="2"/>
      <c r="J1001" s="40"/>
      <c r="K1001" s="40"/>
      <c r="L1001" s="40"/>
      <c r="M1001" s="3"/>
      <c r="N1001" s="3"/>
      <c r="O1001" s="3"/>
      <c r="Q1001" s="4"/>
      <c r="R1001" s="5"/>
      <c r="S1001" s="5"/>
    </row>
    <row r="1002" spans="3:19" ht="15.75" customHeight="1">
      <c r="C1002" s="1"/>
      <c r="I1002" s="2"/>
      <c r="J1002" s="40"/>
      <c r="K1002" s="40"/>
      <c r="L1002" s="40"/>
      <c r="M1002" s="3"/>
      <c r="N1002" s="3"/>
      <c r="O1002" s="3"/>
      <c r="Q1002" s="4"/>
      <c r="R1002" s="5"/>
      <c r="S1002" s="5"/>
    </row>
    <row r="1003" spans="3:19" ht="15.75" customHeight="1">
      <c r="C1003" s="1"/>
      <c r="I1003" s="2"/>
      <c r="J1003" s="40"/>
      <c r="K1003" s="40"/>
      <c r="L1003" s="40"/>
      <c r="M1003" s="3"/>
      <c r="N1003" s="3"/>
      <c r="O1003" s="3"/>
      <c r="Q1003" s="4"/>
      <c r="R1003" s="5"/>
      <c r="S1003" s="5"/>
    </row>
    <row r="1004" spans="3:19" ht="15.75" customHeight="1">
      <c r="C1004" s="1"/>
      <c r="I1004" s="2"/>
      <c r="J1004" s="40"/>
      <c r="K1004" s="40"/>
      <c r="L1004" s="40"/>
      <c r="M1004" s="3"/>
      <c r="N1004" s="3"/>
      <c r="O1004" s="3"/>
      <c r="Q1004" s="4"/>
      <c r="R1004" s="5"/>
      <c r="S1004" s="5"/>
    </row>
    <row r="1005" spans="3:19" ht="15.75" customHeight="1">
      <c r="C1005" s="1"/>
      <c r="I1005" s="2"/>
      <c r="J1005" s="40"/>
      <c r="K1005" s="40"/>
      <c r="L1005" s="40"/>
      <c r="M1005" s="3"/>
      <c r="N1005" s="3"/>
      <c r="O1005" s="3"/>
      <c r="Q1005" s="4"/>
      <c r="R1005" s="5"/>
      <c r="S1005" s="5"/>
    </row>
    <row r="1006" spans="3:19" ht="15.75" customHeight="1">
      <c r="C1006" s="1"/>
      <c r="I1006" s="2"/>
      <c r="J1006" s="40"/>
      <c r="K1006" s="40"/>
      <c r="L1006" s="40"/>
      <c r="M1006" s="3"/>
      <c r="N1006" s="3"/>
      <c r="O1006" s="3"/>
      <c r="Q1006" s="4"/>
      <c r="R1006" s="5"/>
      <c r="S1006" s="5"/>
    </row>
    <row r="1007" spans="3:19" ht="15.75" customHeight="1">
      <c r="C1007" s="1"/>
      <c r="I1007" s="2"/>
      <c r="J1007" s="40"/>
      <c r="K1007" s="40"/>
      <c r="L1007" s="40"/>
      <c r="M1007" s="3"/>
      <c r="N1007" s="3"/>
      <c r="O1007" s="3"/>
      <c r="Q1007" s="4"/>
      <c r="R1007" s="5"/>
      <c r="S1007" s="5"/>
    </row>
    <row r="1008" spans="3:19" ht="15.75" customHeight="1">
      <c r="C1008" s="1"/>
      <c r="I1008" s="2"/>
      <c r="J1008" s="40"/>
      <c r="K1008" s="40"/>
      <c r="L1008" s="40"/>
      <c r="M1008" s="3"/>
      <c r="N1008" s="3"/>
      <c r="O1008" s="3"/>
      <c r="Q1008" s="4"/>
      <c r="R1008" s="5"/>
      <c r="S1008" s="5"/>
    </row>
  </sheetData>
  <sheetProtection password="CC27" sheet="1" objects="1" scenarios="1"/>
  <mergeCells count="6">
    <mergeCell ref="D22:K22"/>
    <mergeCell ref="B2:S2"/>
    <mergeCell ref="M3:O3"/>
    <mergeCell ref="Q3:S3"/>
    <mergeCell ref="J4:L4"/>
    <mergeCell ref="D20:K20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workbookViewId="0">
      <selection activeCell="E7" sqref="E7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.75" thickBot="1">
      <c r="A1" s="41"/>
      <c r="B1" s="406" t="s">
        <v>55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50"/>
      <c r="C2" s="150"/>
      <c r="D2" s="150"/>
      <c r="E2" s="150"/>
      <c r="F2" s="151" t="s">
        <v>48</v>
      </c>
      <c r="G2" s="150"/>
      <c r="H2" s="150"/>
      <c r="I2" s="150"/>
      <c r="J2" s="150"/>
      <c r="K2" s="150"/>
      <c r="L2" s="95"/>
      <c r="M2" s="414" t="s">
        <v>0</v>
      </c>
      <c r="N2" s="402"/>
      <c r="O2" s="403"/>
      <c r="P2" s="152" t="s">
        <v>32</v>
      </c>
      <c r="Q2" s="415" t="s">
        <v>33</v>
      </c>
      <c r="R2" s="402"/>
      <c r="S2" s="40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344" t="s">
        <v>34</v>
      </c>
      <c r="C3" s="345" t="s">
        <v>35</v>
      </c>
      <c r="D3" s="346" t="s">
        <v>36</v>
      </c>
      <c r="E3" s="347" t="s">
        <v>37</v>
      </c>
      <c r="F3" s="347" t="s">
        <v>38</v>
      </c>
      <c r="G3" s="348" t="s">
        <v>39</v>
      </c>
      <c r="H3" s="347" t="s">
        <v>40</v>
      </c>
      <c r="I3" s="347" t="s">
        <v>41</v>
      </c>
      <c r="J3" s="416" t="s">
        <v>42</v>
      </c>
      <c r="K3" s="417"/>
      <c r="L3" s="418"/>
      <c r="M3" s="349" t="s">
        <v>4</v>
      </c>
      <c r="N3" s="350" t="s">
        <v>5</v>
      </c>
      <c r="O3" s="351" t="s">
        <v>6</v>
      </c>
      <c r="P3" s="351" t="s">
        <v>4</v>
      </c>
      <c r="Q3" s="352" t="s">
        <v>8</v>
      </c>
      <c r="R3" s="353" t="s">
        <v>9</v>
      </c>
      <c r="S3" s="354" t="s">
        <v>44</v>
      </c>
    </row>
    <row r="4" spans="1:37" ht="22.5" customHeight="1">
      <c r="A4" s="10"/>
      <c r="B4" s="117">
        <v>1</v>
      </c>
      <c r="C4" s="355" t="s">
        <v>136</v>
      </c>
      <c r="D4" s="229" t="s">
        <v>139</v>
      </c>
      <c r="E4" s="341" t="s">
        <v>181</v>
      </c>
      <c r="F4" s="121" t="s">
        <v>140</v>
      </c>
      <c r="G4" s="121" t="s">
        <v>141</v>
      </c>
      <c r="H4" s="122" t="str">
        <f t="shared" ref="H4:H6" si="0">UPPER(G4)</f>
        <v>PARTICIPAÇÃO NO CONGRESSO HOSPITALAR</v>
      </c>
      <c r="I4" s="123" t="s">
        <v>134</v>
      </c>
      <c r="J4" s="124">
        <v>44682</v>
      </c>
      <c r="K4" s="119">
        <v>16</v>
      </c>
      <c r="L4" s="125">
        <v>20</v>
      </c>
      <c r="M4" s="249">
        <v>454.9</v>
      </c>
      <c r="N4" s="249">
        <v>36</v>
      </c>
      <c r="O4" s="126"/>
      <c r="P4" s="127"/>
      <c r="Q4" s="128">
        <v>3013.78</v>
      </c>
      <c r="R4" s="129">
        <f>2007.6+190</f>
        <v>2197.6</v>
      </c>
      <c r="S4" s="212">
        <f t="shared" ref="S4:S6" si="1">M4+N4+O4+P4+Q4+R4</f>
        <v>5702.2800000000007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22.5" customHeight="1">
      <c r="A5" s="10"/>
      <c r="B5" s="131">
        <v>2</v>
      </c>
      <c r="C5" s="335" t="s">
        <v>137</v>
      </c>
      <c r="D5" s="215" t="s">
        <v>142</v>
      </c>
      <c r="E5" s="314" t="s">
        <v>182</v>
      </c>
      <c r="F5" s="133" t="s">
        <v>143</v>
      </c>
      <c r="G5" s="108" t="s">
        <v>141</v>
      </c>
      <c r="H5" s="46" t="str">
        <f t="shared" si="0"/>
        <v>PARTICIPAÇÃO NO CONGRESSO HOSPITALAR</v>
      </c>
      <c r="I5" s="109" t="s">
        <v>134</v>
      </c>
      <c r="J5" s="110">
        <v>44682</v>
      </c>
      <c r="K5" s="107">
        <v>18</v>
      </c>
      <c r="L5" s="111">
        <v>19</v>
      </c>
      <c r="M5" s="248">
        <v>308.73</v>
      </c>
      <c r="N5" s="248">
        <v>68.930000000000007</v>
      </c>
      <c r="O5" s="49"/>
      <c r="P5" s="82"/>
      <c r="Q5" s="112">
        <v>2498.7800000000002</v>
      </c>
      <c r="R5" s="113">
        <f>501.9+74.7</f>
        <v>576.6</v>
      </c>
      <c r="S5" s="132">
        <f t="shared" si="1"/>
        <v>3453.04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 thickBot="1">
      <c r="A6" s="10"/>
      <c r="B6" s="134">
        <v>3</v>
      </c>
      <c r="C6" s="135" t="s">
        <v>138</v>
      </c>
      <c r="D6" s="232" t="s">
        <v>144</v>
      </c>
      <c r="E6" s="322" t="s">
        <v>183</v>
      </c>
      <c r="F6" s="137" t="s">
        <v>145</v>
      </c>
      <c r="G6" s="138" t="s">
        <v>146</v>
      </c>
      <c r="H6" s="139" t="str">
        <f t="shared" si="0"/>
        <v>CAPACITAÇÃO EM HIBRIDIZAÇÃO MOLECULAR , FISH.</v>
      </c>
      <c r="I6" s="140" t="s">
        <v>80</v>
      </c>
      <c r="J6" s="141">
        <v>44682</v>
      </c>
      <c r="K6" s="142">
        <v>23</v>
      </c>
      <c r="L6" s="143">
        <v>26</v>
      </c>
      <c r="M6" s="332">
        <v>206.45</v>
      </c>
      <c r="N6" s="332">
        <v>376.34</v>
      </c>
      <c r="O6" s="145"/>
      <c r="P6" s="157"/>
      <c r="Q6" s="147">
        <v>4609.18</v>
      </c>
      <c r="R6" s="148">
        <f>938.4+33</f>
        <v>971.4</v>
      </c>
      <c r="S6" s="149">
        <f t="shared" si="1"/>
        <v>6163.37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thickBot="1">
      <c r="A7" s="10"/>
      <c r="B7" s="14"/>
      <c r="C7" s="15"/>
      <c r="D7" s="16"/>
      <c r="E7" s="16"/>
      <c r="F7" s="16"/>
      <c r="G7" s="16"/>
      <c r="H7" s="16"/>
      <c r="I7" s="16"/>
      <c r="J7" s="59"/>
      <c r="K7" s="60"/>
      <c r="L7" s="60"/>
      <c r="M7" s="17"/>
      <c r="N7" s="17"/>
      <c r="O7" s="17"/>
      <c r="P7" s="11"/>
      <c r="Q7" s="18"/>
      <c r="R7" s="19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>
      <c r="A8" s="21"/>
      <c r="B8" s="61" t="s">
        <v>13</v>
      </c>
      <c r="C8" s="21"/>
      <c r="D8" s="62" t="s">
        <v>45</v>
      </c>
      <c r="E8" s="63"/>
      <c r="F8" s="21"/>
      <c r="G8" s="21"/>
      <c r="H8" s="21"/>
      <c r="I8" s="64"/>
      <c r="J8" s="21"/>
      <c r="K8" s="14"/>
      <c r="L8" s="21"/>
      <c r="M8" s="76">
        <f t="shared" ref="M8:R8" si="2">SUM(M4:M6)</f>
        <v>970.07999999999993</v>
      </c>
      <c r="N8" s="76">
        <f t="shared" si="2"/>
        <v>481.27</v>
      </c>
      <c r="O8" s="76">
        <f t="shared" si="2"/>
        <v>0</v>
      </c>
      <c r="P8" s="79">
        <f t="shared" si="2"/>
        <v>0</v>
      </c>
      <c r="Q8" s="67">
        <f t="shared" si="2"/>
        <v>10121.740000000002</v>
      </c>
      <c r="R8" s="68">
        <f t="shared" si="2"/>
        <v>3745.6</v>
      </c>
      <c r="S8" s="23">
        <f>SUM(S4:S6)+P9</f>
        <v>15318.689999999999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>
      <c r="A10" s="24"/>
      <c r="B10" s="24"/>
      <c r="C10" s="24"/>
      <c r="D10" s="63"/>
      <c r="E10" s="63"/>
      <c r="F10" s="63"/>
      <c r="G10" s="24"/>
      <c r="H10" s="24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15318.690000000002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7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</row>
    <row r="19" spans="3:19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>
      <selection activeCell="H12" sqref="H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41"/>
      <c r="B1" s="406" t="s">
        <v>56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80"/>
      <c r="C2" s="80"/>
      <c r="D2" s="80"/>
      <c r="E2" s="80"/>
      <c r="F2" s="83" t="s">
        <v>48</v>
      </c>
      <c r="G2" s="80"/>
      <c r="H2" s="80"/>
      <c r="I2" s="80"/>
      <c r="J2" s="80"/>
      <c r="K2" s="80"/>
      <c r="L2" s="81"/>
      <c r="M2" s="408" t="s">
        <v>0</v>
      </c>
      <c r="N2" s="409"/>
      <c r="O2" s="410"/>
      <c r="P2" s="42" t="s">
        <v>32</v>
      </c>
      <c r="Q2" s="411" t="s">
        <v>33</v>
      </c>
      <c r="R2" s="409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86" t="s">
        <v>34</v>
      </c>
      <c r="C3" s="85" t="s">
        <v>35</v>
      </c>
      <c r="D3" s="115" t="s">
        <v>36</v>
      </c>
      <c r="E3" s="86" t="s">
        <v>37</v>
      </c>
      <c r="F3" s="86" t="s">
        <v>38</v>
      </c>
      <c r="G3" s="87" t="s">
        <v>39</v>
      </c>
      <c r="H3" s="86" t="s">
        <v>40</v>
      </c>
      <c r="I3" s="86" t="s">
        <v>41</v>
      </c>
      <c r="J3" s="412" t="s">
        <v>42</v>
      </c>
      <c r="K3" s="402"/>
      <c r="L3" s="403"/>
      <c r="M3" s="88" t="s">
        <v>4</v>
      </c>
      <c r="N3" s="89" t="s">
        <v>5</v>
      </c>
      <c r="O3" s="90" t="s">
        <v>6</v>
      </c>
      <c r="P3" s="90" t="s">
        <v>4</v>
      </c>
      <c r="Q3" s="116" t="s">
        <v>8</v>
      </c>
      <c r="R3" s="91" t="s">
        <v>9</v>
      </c>
      <c r="S3" s="92" t="s">
        <v>44</v>
      </c>
    </row>
    <row r="4" spans="1:37" ht="22.5" customHeight="1">
      <c r="A4" s="10"/>
      <c r="B4" s="117">
        <v>1</v>
      </c>
      <c r="C4" s="165"/>
      <c r="D4" s="204"/>
      <c r="E4" s="205"/>
      <c r="F4" s="206"/>
      <c r="G4" s="168"/>
      <c r="H4" s="122" t="str">
        <f t="shared" ref="H4:H6" si="0">UPPER(G4)</f>
        <v/>
      </c>
      <c r="I4" s="122"/>
      <c r="J4" s="207"/>
      <c r="K4" s="170"/>
      <c r="L4" s="170"/>
      <c r="M4" s="126"/>
      <c r="N4" s="126"/>
      <c r="O4" s="126"/>
      <c r="P4" s="127"/>
      <c r="Q4" s="171"/>
      <c r="R4" s="172"/>
      <c r="S4" s="130">
        <f t="shared" ref="S4:S6" si="1">M4+N4+O4+P4+Q4+R4</f>
        <v>0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22.5" customHeight="1">
      <c r="A5" s="10"/>
      <c r="B5" s="131">
        <v>2</v>
      </c>
      <c r="C5" s="56"/>
      <c r="D5" s="84"/>
      <c r="E5" s="99"/>
      <c r="F5" s="173"/>
      <c r="G5" s="100"/>
      <c r="H5" s="46" t="str">
        <f t="shared" si="0"/>
        <v/>
      </c>
      <c r="I5" s="46"/>
      <c r="J5" s="78"/>
      <c r="K5" s="55"/>
      <c r="L5" s="55"/>
      <c r="M5" s="49"/>
      <c r="N5" s="49"/>
      <c r="O5" s="49"/>
      <c r="P5" s="50"/>
      <c r="Q5" s="51"/>
      <c r="R5" s="52"/>
      <c r="S5" s="132">
        <f t="shared" si="1"/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 thickBot="1">
      <c r="A6" s="10"/>
      <c r="B6" s="208">
        <v>3</v>
      </c>
      <c r="C6" s="153"/>
      <c r="D6" s="209"/>
      <c r="E6" s="154"/>
      <c r="F6" s="210"/>
      <c r="G6" s="197"/>
      <c r="H6" s="139" t="str">
        <f t="shared" si="0"/>
        <v/>
      </c>
      <c r="I6" s="197"/>
      <c r="J6" s="203"/>
      <c r="K6" s="197"/>
      <c r="L6" s="197"/>
      <c r="M6" s="145"/>
      <c r="N6" s="145"/>
      <c r="O6" s="145"/>
      <c r="P6" s="176"/>
      <c r="Q6" s="158"/>
      <c r="R6" s="159"/>
      <c r="S6" s="149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 thickBot="1">
      <c r="A7" s="10"/>
      <c r="B7" s="14"/>
      <c r="C7" s="15"/>
      <c r="D7" s="16"/>
      <c r="E7" s="16"/>
      <c r="F7" s="16"/>
      <c r="G7" s="16"/>
      <c r="H7" s="16"/>
      <c r="I7" s="16"/>
      <c r="J7" s="59"/>
      <c r="K7" s="60"/>
      <c r="L7" s="60"/>
      <c r="M7" s="17"/>
      <c r="N7" s="17"/>
      <c r="O7" s="17"/>
      <c r="P7" s="11"/>
      <c r="Q7" s="18"/>
      <c r="R7" s="19"/>
      <c r="S7" s="2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>
      <c r="A8" s="21"/>
      <c r="B8" s="61" t="s">
        <v>13</v>
      </c>
      <c r="C8" s="63"/>
      <c r="D8" s="62" t="s">
        <v>45</v>
      </c>
      <c r="E8" s="63"/>
      <c r="F8" s="21"/>
      <c r="G8" s="21"/>
      <c r="H8" s="21"/>
      <c r="I8" s="64"/>
      <c r="J8" s="21"/>
      <c r="K8" s="14"/>
      <c r="L8" s="21"/>
      <c r="M8" s="76">
        <f t="shared" ref="M8:R8" si="2">SUM(M4:M6)</f>
        <v>0</v>
      </c>
      <c r="N8" s="76">
        <f t="shared" si="2"/>
        <v>0</v>
      </c>
      <c r="O8" s="76">
        <f t="shared" si="2"/>
        <v>0</v>
      </c>
      <c r="P8" s="79">
        <f t="shared" si="2"/>
        <v>0</v>
      </c>
      <c r="Q8" s="67">
        <f t="shared" si="2"/>
        <v>0</v>
      </c>
      <c r="R8" s="68">
        <f t="shared" si="2"/>
        <v>0</v>
      </c>
      <c r="S8" s="23">
        <f>SUM(S4:S6)+P9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>
      <c r="A9" s="24"/>
      <c r="B9" s="24"/>
      <c r="C9" s="63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63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</row>
    <row r="18" spans="3:16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</row>
    <row r="19" spans="3:16" ht="15.75" customHeight="1">
      <c r="C19" s="1"/>
      <c r="I19" s="2"/>
      <c r="J19" s="40"/>
      <c r="K19" s="40"/>
      <c r="L19" s="40"/>
      <c r="M19" s="3"/>
      <c r="N19" s="3"/>
      <c r="O19" s="3"/>
      <c r="P19" s="11"/>
    </row>
    <row r="20" spans="3:16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6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</row>
    <row r="22" spans="3:16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6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6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6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workbookViewId="0">
      <selection activeCell="E5" sqref="E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 thickBot="1">
      <c r="A1" s="41"/>
      <c r="B1" s="406" t="s">
        <v>57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50"/>
      <c r="C2" s="150"/>
      <c r="D2" s="150"/>
      <c r="E2" s="150"/>
      <c r="F2" s="234"/>
      <c r="G2" s="150"/>
      <c r="H2" s="150"/>
      <c r="I2" s="150"/>
      <c r="J2" s="150"/>
      <c r="K2" s="150"/>
      <c r="L2" s="95"/>
      <c r="M2" s="414" t="s">
        <v>0</v>
      </c>
      <c r="N2" s="402"/>
      <c r="O2" s="403"/>
      <c r="P2" s="152" t="s">
        <v>32</v>
      </c>
      <c r="Q2" s="415" t="s">
        <v>33</v>
      </c>
      <c r="R2" s="402"/>
      <c r="S2" s="40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1.5" customHeight="1" thickBot="1">
      <c r="B3" s="218" t="s">
        <v>34</v>
      </c>
      <c r="C3" s="219" t="s">
        <v>35</v>
      </c>
      <c r="D3" s="220" t="s">
        <v>36</v>
      </c>
      <c r="E3" s="221" t="s">
        <v>37</v>
      </c>
      <c r="F3" s="221" t="s">
        <v>38</v>
      </c>
      <c r="G3" s="222" t="s">
        <v>39</v>
      </c>
      <c r="H3" s="221" t="s">
        <v>40</v>
      </c>
      <c r="I3" s="221" t="s">
        <v>41</v>
      </c>
      <c r="J3" s="419" t="s">
        <v>42</v>
      </c>
      <c r="K3" s="420"/>
      <c r="L3" s="421"/>
      <c r="M3" s="223" t="s">
        <v>4</v>
      </c>
      <c r="N3" s="224" t="s">
        <v>5</v>
      </c>
      <c r="O3" s="225" t="s">
        <v>6</v>
      </c>
      <c r="P3" s="225" t="s">
        <v>4</v>
      </c>
      <c r="Q3" s="226" t="s">
        <v>8</v>
      </c>
      <c r="R3" s="227" t="s">
        <v>9</v>
      </c>
      <c r="S3" s="228" t="s">
        <v>44</v>
      </c>
    </row>
    <row r="4" spans="1:37" ht="62.25" customHeight="1">
      <c r="A4" s="10"/>
      <c r="B4" s="117">
        <v>1</v>
      </c>
      <c r="C4" s="104" t="s">
        <v>147</v>
      </c>
      <c r="D4" s="215" t="s">
        <v>148</v>
      </c>
      <c r="E4" s="105" t="s">
        <v>184</v>
      </c>
      <c r="F4" s="108" t="s">
        <v>149</v>
      </c>
      <c r="G4" s="108" t="s">
        <v>150</v>
      </c>
      <c r="H4" s="216" t="str">
        <f t="shared" ref="H4:H5" si="0">UPPER(G4)</f>
        <v xml:space="preserve">PARTICIPAÇÃO NA 23RD INTERNATIONAL COUNCIL ON ALCOHOL, DRUGS AND TRAFFIC SAFETY (ICADTS) CONFERENCE
 </v>
      </c>
      <c r="I4" s="109" t="s">
        <v>129</v>
      </c>
      <c r="J4" s="110" t="s">
        <v>130</v>
      </c>
      <c r="K4" s="107">
        <v>26</v>
      </c>
      <c r="L4" s="111">
        <v>1</v>
      </c>
      <c r="M4" s="248">
        <v>144.07</v>
      </c>
      <c r="N4" s="248">
        <v>0</v>
      </c>
      <c r="O4" s="126"/>
      <c r="P4" s="297"/>
      <c r="Q4" s="112">
        <v>13545.33</v>
      </c>
      <c r="R4" s="113">
        <v>2949.51</v>
      </c>
      <c r="S4" s="212">
        <f t="shared" ref="S4:S5" si="1">M4+N4+O4+P4+Q4+R4</f>
        <v>16638.91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101" customFormat="1" ht="21.75" customHeight="1">
      <c r="A5" s="10"/>
      <c r="B5" s="213">
        <v>2</v>
      </c>
      <c r="C5" s="104"/>
      <c r="D5" s="215"/>
      <c r="E5" s="104"/>
      <c r="F5" s="107"/>
      <c r="G5" s="109"/>
      <c r="H5" s="217" t="str">
        <f t="shared" si="0"/>
        <v/>
      </c>
      <c r="I5" s="109"/>
      <c r="J5" s="110"/>
      <c r="K5" s="107"/>
      <c r="L5" s="111"/>
      <c r="M5" s="114"/>
      <c r="N5" s="114"/>
      <c r="O5" s="43"/>
      <c r="P5" s="248"/>
      <c r="Q5" s="112"/>
      <c r="R5" s="113"/>
      <c r="S5" s="214">
        <f t="shared" si="1"/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4.75" customHeight="1" thickBot="1">
      <c r="A6" s="10"/>
      <c r="B6" s="14"/>
      <c r="C6" s="15"/>
      <c r="D6" s="16"/>
      <c r="E6" s="16"/>
      <c r="F6" s="16"/>
      <c r="G6" s="16"/>
      <c r="H6" s="16"/>
      <c r="I6" s="16"/>
      <c r="J6" s="59"/>
      <c r="K6" s="60"/>
      <c r="L6" s="60"/>
      <c r="M6" s="17"/>
      <c r="N6" s="17"/>
      <c r="O6" s="17"/>
      <c r="P6" s="11"/>
      <c r="Q6" s="18"/>
      <c r="R6" s="19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>
      <c r="A7" s="21"/>
      <c r="B7" s="61" t="s">
        <v>13</v>
      </c>
      <c r="C7" s="21"/>
      <c r="D7" s="62" t="s">
        <v>45</v>
      </c>
      <c r="E7" s="94"/>
      <c r="F7" s="21"/>
      <c r="G7" s="21"/>
      <c r="H7" s="21"/>
      <c r="I7" s="64"/>
      <c r="J7" s="21"/>
      <c r="K7" s="14"/>
      <c r="L7" s="21"/>
      <c r="M7" s="76">
        <f t="shared" ref="M7:R7" si="2">SUM(M4:M5)</f>
        <v>144.07</v>
      </c>
      <c r="N7" s="76">
        <f t="shared" si="2"/>
        <v>0</v>
      </c>
      <c r="O7" s="76">
        <f t="shared" si="2"/>
        <v>0</v>
      </c>
      <c r="P7" s="77">
        <f t="shared" si="2"/>
        <v>0</v>
      </c>
      <c r="Q7" s="67">
        <f t="shared" si="2"/>
        <v>13545.33</v>
      </c>
      <c r="R7" s="68">
        <f t="shared" si="2"/>
        <v>2949.51</v>
      </c>
      <c r="S7" s="23">
        <f>SUM(S4:S5)+P8</f>
        <v>16638.91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 thickBot="1">
      <c r="A8" s="24"/>
      <c r="B8" s="24"/>
      <c r="C8" s="24"/>
      <c r="D8" s="404"/>
      <c r="E8" s="400"/>
      <c r="F8" s="400"/>
      <c r="G8" s="400"/>
      <c r="H8" s="400"/>
      <c r="I8" s="400"/>
      <c r="J8" s="400"/>
      <c r="K8" s="400"/>
      <c r="L8" s="24"/>
      <c r="M8" s="25"/>
      <c r="N8" s="25"/>
      <c r="O8" s="69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4.75" customHeight="1" thickBot="1">
      <c r="A9" s="24"/>
      <c r="B9" s="24"/>
      <c r="C9" s="24"/>
      <c r="D9" s="24"/>
      <c r="E9" s="24"/>
      <c r="F9" s="24"/>
      <c r="G9" s="24"/>
      <c r="H9" s="327"/>
      <c r="I9" s="27"/>
      <c r="J9" s="24"/>
      <c r="K9" s="24"/>
      <c r="L9" s="24"/>
      <c r="M9" s="25"/>
      <c r="N9" s="25"/>
      <c r="O9" s="25"/>
      <c r="P9" s="70">
        <f>P7+P8</f>
        <v>0</v>
      </c>
      <c r="Q9" s="28"/>
      <c r="R9" s="29"/>
      <c r="S9" s="71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>
      <c r="A10" s="24"/>
      <c r="B10" s="24"/>
      <c r="C10" s="24"/>
      <c r="D10" s="405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25"/>
      <c r="P10" s="11"/>
      <c r="Q10" s="4" t="s">
        <v>25</v>
      </c>
      <c r="R10" s="72">
        <f>M7+N7+O7+P9+Q7+R7</f>
        <v>16638.91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9" t="s">
        <v>13</v>
      </c>
      <c r="P11" s="11" t="s">
        <v>47</v>
      </c>
      <c r="Q11" s="4"/>
      <c r="R11" s="5"/>
      <c r="S11" s="5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10:K10"/>
    <mergeCell ref="B1:S1"/>
    <mergeCell ref="M2:O2"/>
    <mergeCell ref="Q2:S2"/>
    <mergeCell ref="J3:L3"/>
    <mergeCell ref="D8:K8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H10" sqref="H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28.125" customWidth="1"/>
    <col min="5" max="5" width="22.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06" t="s">
        <v>58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50"/>
      <c r="C3" s="150"/>
      <c r="D3" s="150"/>
      <c r="E3" s="150"/>
      <c r="F3" s="83" t="s">
        <v>49</v>
      </c>
      <c r="G3" s="150"/>
      <c r="H3" s="150"/>
      <c r="I3" s="150"/>
      <c r="J3" s="150"/>
      <c r="K3" s="150"/>
      <c r="L3" s="95"/>
      <c r="M3" s="414" t="s">
        <v>0</v>
      </c>
      <c r="N3" s="402"/>
      <c r="O3" s="403"/>
      <c r="P3" s="152" t="s">
        <v>32</v>
      </c>
      <c r="Q3" s="415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35" t="s">
        <v>34</v>
      </c>
      <c r="C4" s="219" t="s">
        <v>35</v>
      </c>
      <c r="D4" s="221" t="s">
        <v>36</v>
      </c>
      <c r="E4" s="225" t="s">
        <v>37</v>
      </c>
      <c r="F4" s="221" t="s">
        <v>38</v>
      </c>
      <c r="G4" s="222" t="s">
        <v>39</v>
      </c>
      <c r="H4" s="221" t="s">
        <v>40</v>
      </c>
      <c r="I4" s="221" t="s">
        <v>41</v>
      </c>
      <c r="J4" s="419" t="s">
        <v>42</v>
      </c>
      <c r="K4" s="420"/>
      <c r="L4" s="421"/>
      <c r="M4" s="223" t="s">
        <v>4</v>
      </c>
      <c r="N4" s="224" t="s">
        <v>5</v>
      </c>
      <c r="O4" s="225" t="s">
        <v>6</v>
      </c>
      <c r="P4" s="225" t="s">
        <v>4</v>
      </c>
      <c r="Q4" s="226" t="s">
        <v>8</v>
      </c>
      <c r="R4" s="227" t="s">
        <v>9</v>
      </c>
      <c r="S4" s="228" t="s">
        <v>44</v>
      </c>
    </row>
    <row r="5" spans="1:37" ht="22.5" customHeight="1">
      <c r="A5" s="10"/>
      <c r="B5" s="117">
        <v>1</v>
      </c>
      <c r="C5" s="118"/>
      <c r="D5" s="229"/>
      <c r="E5" s="230"/>
      <c r="F5" s="123"/>
      <c r="G5" s="123"/>
      <c r="H5" s="216" t="str">
        <f t="shared" ref="H5:H9" si="0">UPPER(G5)</f>
        <v/>
      </c>
      <c r="I5" s="123"/>
      <c r="J5" s="124"/>
      <c r="K5" s="119"/>
      <c r="L5" s="125"/>
      <c r="M5" s="126"/>
      <c r="N5" s="126"/>
      <c r="O5" s="126"/>
      <c r="P5" s="249"/>
      <c r="Q5" s="128"/>
      <c r="R5" s="113"/>
      <c r="S5" s="212">
        <f t="shared" ref="S5:S9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101" customFormat="1" ht="22.5" customHeight="1">
      <c r="A6" s="10"/>
      <c r="B6" s="213">
        <v>2</v>
      </c>
      <c r="C6" s="104"/>
      <c r="D6" s="215"/>
      <c r="E6" s="105"/>
      <c r="F6" s="109"/>
      <c r="G6" s="109"/>
      <c r="H6" s="217" t="str">
        <f t="shared" si="0"/>
        <v/>
      </c>
      <c r="I6" s="109"/>
      <c r="J6" s="110"/>
      <c r="K6" s="107"/>
      <c r="L6" s="111"/>
      <c r="M6" s="43"/>
      <c r="N6" s="43"/>
      <c r="O6" s="43"/>
      <c r="P6" s="248"/>
      <c r="Q6" s="112"/>
      <c r="R6" s="113"/>
      <c r="S6" s="214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101" customFormat="1" ht="22.5" customHeight="1">
      <c r="A7" s="10"/>
      <c r="B7" s="213">
        <v>3</v>
      </c>
      <c r="C7" s="105"/>
      <c r="D7" s="215"/>
      <c r="E7" s="105"/>
      <c r="F7" s="109"/>
      <c r="G7" s="109"/>
      <c r="H7" s="217" t="str">
        <f t="shared" si="0"/>
        <v/>
      </c>
      <c r="I7" s="109"/>
      <c r="J7" s="110"/>
      <c r="K7" s="107"/>
      <c r="L7" s="111"/>
      <c r="M7" s="43"/>
      <c r="N7" s="43"/>
      <c r="O7" s="43"/>
      <c r="P7" s="248"/>
      <c r="Q7" s="112"/>
      <c r="R7" s="113"/>
      <c r="S7" s="214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101" customFormat="1" ht="22.5" customHeight="1">
      <c r="A8" s="10"/>
      <c r="B8" s="213">
        <v>4</v>
      </c>
      <c r="C8" s="104"/>
      <c r="D8" s="215"/>
      <c r="E8" s="104"/>
      <c r="F8" s="109"/>
      <c r="G8" s="109"/>
      <c r="H8" s="217" t="str">
        <f t="shared" si="0"/>
        <v/>
      </c>
      <c r="I8" s="109"/>
      <c r="J8" s="110"/>
      <c r="K8" s="107"/>
      <c r="L8" s="111"/>
      <c r="M8" s="43"/>
      <c r="N8" s="43"/>
      <c r="O8" s="43"/>
      <c r="P8" s="248"/>
      <c r="Q8" s="112"/>
      <c r="R8" s="113"/>
      <c r="S8" s="214">
        <f t="shared" si="1"/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101" customFormat="1" ht="22.5" customHeight="1">
      <c r="A9" s="10"/>
      <c r="B9" s="213">
        <v>5</v>
      </c>
      <c r="C9" s="105"/>
      <c r="D9" s="215"/>
      <c r="E9" s="104"/>
      <c r="F9" s="109"/>
      <c r="G9" s="109"/>
      <c r="H9" s="217" t="str">
        <f t="shared" si="0"/>
        <v/>
      </c>
      <c r="I9" s="109"/>
      <c r="J9" s="110"/>
      <c r="K9" s="107"/>
      <c r="L9" s="111"/>
      <c r="M9" s="43"/>
      <c r="N9" s="43"/>
      <c r="O9" s="43"/>
      <c r="P9" s="248"/>
      <c r="Q9" s="112"/>
      <c r="R9" s="113"/>
      <c r="S9" s="214">
        <f t="shared" si="1"/>
        <v>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24.75" customHeight="1">
      <c r="A10" s="21"/>
      <c r="B10" s="21"/>
      <c r="C10" s="21"/>
      <c r="D10" s="21"/>
      <c r="E10" s="21"/>
      <c r="F10" s="21"/>
      <c r="G10" s="21"/>
      <c r="H10" s="21"/>
      <c r="I10" s="236"/>
      <c r="J10" s="237"/>
      <c r="K10" s="238"/>
      <c r="L10" s="239"/>
      <c r="M10" s="76">
        <f t="shared" ref="M10:R10" si="2">SUM(M5:M9)</f>
        <v>0</v>
      </c>
      <c r="N10" s="76">
        <f t="shared" si="2"/>
        <v>0</v>
      </c>
      <c r="O10" s="76">
        <f t="shared" si="2"/>
        <v>0</v>
      </c>
      <c r="P10" s="79">
        <f t="shared" si="2"/>
        <v>0</v>
      </c>
      <c r="Q10" s="96">
        <f t="shared" si="2"/>
        <v>0</v>
      </c>
      <c r="R10" s="97">
        <f t="shared" si="2"/>
        <v>0</v>
      </c>
      <c r="S10" s="98">
        <f>SUM(S5:S9)+P11</f>
        <v>0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9.5" customHeight="1" thickBot="1">
      <c r="A11" s="24"/>
      <c r="B11" s="24"/>
      <c r="C11" s="24"/>
      <c r="D11" s="404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69" t="s">
        <v>13</v>
      </c>
      <c r="P11" s="11">
        <f>P10*1%</f>
        <v>0</v>
      </c>
      <c r="Q11" s="24"/>
      <c r="R11" s="24"/>
      <c r="S11" s="29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4.75" customHeight="1" thickBot="1">
      <c r="A12" s="24"/>
      <c r="B12" s="61" t="s">
        <v>13</v>
      </c>
      <c r="C12" s="21"/>
      <c r="D12" s="62" t="s">
        <v>45</v>
      </c>
      <c r="E12" s="63"/>
      <c r="F12" s="280"/>
      <c r="G12" s="63"/>
      <c r="H12" s="63"/>
      <c r="I12" s="27"/>
      <c r="J12" s="24"/>
      <c r="K12" s="24"/>
      <c r="L12" s="24"/>
      <c r="M12" s="25"/>
      <c r="N12" s="25"/>
      <c r="O12" s="25"/>
      <c r="P12" s="70">
        <f>P10+P11</f>
        <v>0</v>
      </c>
      <c r="Q12" s="28"/>
      <c r="R12" s="29"/>
      <c r="S12" s="71" t="s">
        <v>46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4.75" customHeight="1">
      <c r="A13" s="24"/>
      <c r="B13" s="24"/>
      <c r="C13" s="24"/>
      <c r="D13" s="405"/>
      <c r="E13" s="400"/>
      <c r="F13" s="400"/>
      <c r="G13" s="400"/>
      <c r="H13" s="400"/>
      <c r="I13" s="400"/>
      <c r="J13" s="400"/>
      <c r="K13" s="400"/>
      <c r="L13" s="24"/>
      <c r="M13" s="25"/>
      <c r="N13" s="25"/>
      <c r="O13" s="25"/>
      <c r="P13" s="11"/>
      <c r="Q13" s="4" t="s">
        <v>25</v>
      </c>
      <c r="R13" s="72">
        <f>M10+N10+O10+P12+Q10+R10</f>
        <v>0</v>
      </c>
      <c r="S13" s="34">
        <f>S10-R13</f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69" t="s">
        <v>13</v>
      </c>
      <c r="P14" s="11" t="s">
        <v>47</v>
      </c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3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password="CC27" sheet="1" objects="1" scenarios="1"/>
  <mergeCells count="6">
    <mergeCell ref="D13:K13"/>
    <mergeCell ref="B2:S2"/>
    <mergeCell ref="M3:O3"/>
    <mergeCell ref="Q3:S3"/>
    <mergeCell ref="J4:L4"/>
    <mergeCell ref="D11:K11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workbookViewId="0">
      <selection activeCell="F11" sqref="F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06" t="s">
        <v>59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233"/>
      <c r="G3" s="6"/>
      <c r="H3" s="6"/>
      <c r="I3" s="6"/>
      <c r="J3" s="6"/>
      <c r="K3" s="6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40" t="s">
        <v>34</v>
      </c>
      <c r="C4" s="241" t="s">
        <v>35</v>
      </c>
      <c r="D4" s="242" t="s">
        <v>36</v>
      </c>
      <c r="E4" s="240" t="s">
        <v>37</v>
      </c>
      <c r="F4" s="240" t="s">
        <v>38</v>
      </c>
      <c r="G4" s="243" t="s">
        <v>39</v>
      </c>
      <c r="H4" s="240" t="s">
        <v>40</v>
      </c>
      <c r="I4" s="240" t="s">
        <v>41</v>
      </c>
      <c r="J4" s="424" t="s">
        <v>42</v>
      </c>
      <c r="K4" s="402"/>
      <c r="L4" s="402"/>
      <c r="M4" s="356" t="s">
        <v>4</v>
      </c>
      <c r="N4" s="357" t="s">
        <v>5</v>
      </c>
      <c r="O4" s="358" t="s">
        <v>6</v>
      </c>
      <c r="P4" s="359" t="s">
        <v>4</v>
      </c>
      <c r="Q4" s="360" t="s">
        <v>8</v>
      </c>
      <c r="R4" s="361" t="s">
        <v>9</v>
      </c>
      <c r="S4" s="362" t="s">
        <v>44</v>
      </c>
    </row>
    <row r="5" spans="1:37" ht="22.5" customHeight="1">
      <c r="A5" s="10"/>
      <c r="B5" s="363">
        <v>1</v>
      </c>
      <c r="C5" s="118" t="s">
        <v>151</v>
      </c>
      <c r="D5" s="364" t="s">
        <v>114</v>
      </c>
      <c r="E5" s="118" t="s">
        <v>177</v>
      </c>
      <c r="F5" s="365" t="s">
        <v>115</v>
      </c>
      <c r="G5" s="366" t="s">
        <v>152</v>
      </c>
      <c r="H5" s="367" t="str">
        <f t="shared" ref="H5" si="0">UPPER(G5)</f>
        <v>ASSEMBLEIA GERAL EXTRAORDINÁRIA Nº 027 DO DIA 28/09/2022.</v>
      </c>
      <c r="I5" s="123" t="s">
        <v>131</v>
      </c>
      <c r="J5" s="124">
        <v>44805</v>
      </c>
      <c r="K5" s="119">
        <v>27</v>
      </c>
      <c r="L5" s="125">
        <v>28</v>
      </c>
      <c r="M5" s="249">
        <v>130.16999999999999</v>
      </c>
      <c r="N5" s="249">
        <v>0</v>
      </c>
      <c r="O5" s="368"/>
      <c r="P5" s="249"/>
      <c r="Q5" s="128">
        <v>3422.57</v>
      </c>
      <c r="R5" s="129">
        <f>259.25+122.65</f>
        <v>381.9</v>
      </c>
      <c r="S5" s="369">
        <f t="shared" ref="S5:S6" si="1">M5+N5+O5+P5+Q5+R5</f>
        <v>3934.6400000000003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101" customFormat="1" ht="22.5" customHeight="1" thickBot="1">
      <c r="A6" s="10"/>
      <c r="B6" s="370">
        <v>2</v>
      </c>
      <c r="C6" s="231"/>
      <c r="D6" s="232"/>
      <c r="E6" s="135"/>
      <c r="F6" s="140"/>
      <c r="G6" s="140"/>
      <c r="H6" s="371"/>
      <c r="I6" s="140"/>
      <c r="J6" s="141"/>
      <c r="K6" s="142"/>
      <c r="L6" s="143"/>
      <c r="M6" s="144"/>
      <c r="N6" s="144"/>
      <c r="O6" s="372"/>
      <c r="P6" s="332"/>
      <c r="Q6" s="147"/>
      <c r="R6" s="148"/>
      <c r="S6" s="37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4.75" customHeight="1">
      <c r="A7" s="21"/>
      <c r="B7" s="21"/>
      <c r="C7" s="21"/>
      <c r="D7" s="21"/>
      <c r="E7" s="21"/>
      <c r="F7" s="21"/>
      <c r="G7" s="21"/>
      <c r="H7" s="21"/>
      <c r="I7" s="64"/>
      <c r="J7" s="21"/>
      <c r="K7" s="14"/>
      <c r="L7" s="21"/>
      <c r="M7" s="76">
        <f t="shared" ref="M7:R7" si="2">SUM(M5:M6)</f>
        <v>130.16999999999999</v>
      </c>
      <c r="N7" s="76">
        <f t="shared" si="2"/>
        <v>0</v>
      </c>
      <c r="O7" s="76">
        <f t="shared" si="2"/>
        <v>0</v>
      </c>
      <c r="P7" s="79">
        <f t="shared" si="2"/>
        <v>0</v>
      </c>
      <c r="Q7" s="96">
        <f t="shared" si="2"/>
        <v>3422.57</v>
      </c>
      <c r="R7" s="97">
        <f t="shared" si="2"/>
        <v>381.9</v>
      </c>
      <c r="S7" s="98">
        <f>SUM(S5:S6)+P8</f>
        <v>3934.6400000000003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>
      <c r="A8" s="24"/>
      <c r="B8" s="24"/>
      <c r="C8" s="24"/>
      <c r="D8" s="404"/>
      <c r="E8" s="400"/>
      <c r="F8" s="400"/>
      <c r="G8" s="400"/>
      <c r="H8" s="400"/>
      <c r="I8" s="400"/>
      <c r="J8" s="400"/>
      <c r="K8" s="400"/>
      <c r="L8" s="24"/>
      <c r="M8" s="25"/>
      <c r="N8" s="25"/>
      <c r="O8" s="69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24.75" customHeight="1">
      <c r="A9" s="24"/>
      <c r="B9" s="24"/>
      <c r="C9" s="24"/>
      <c r="D9" s="271" t="s">
        <v>45</v>
      </c>
      <c r="E9" s="63"/>
      <c r="F9" s="63"/>
      <c r="G9" s="63"/>
      <c r="H9" s="63"/>
      <c r="I9" s="27"/>
      <c r="J9" s="24"/>
      <c r="K9" s="24"/>
      <c r="L9" s="25"/>
      <c r="M9" s="25"/>
      <c r="N9" s="25"/>
      <c r="O9" s="25"/>
      <c r="P9" s="70">
        <f>P7+P8</f>
        <v>0</v>
      </c>
      <c r="Q9" s="28"/>
      <c r="R9" s="29"/>
      <c r="S9" s="71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>
      <c r="A10" s="24"/>
      <c r="B10" s="24"/>
      <c r="C10" s="24"/>
      <c r="D10" s="405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25"/>
      <c r="P10" s="11"/>
      <c r="Q10" s="4" t="s">
        <v>25</v>
      </c>
      <c r="R10" s="72">
        <f>M7+N7+O7+P9+Q7+R7</f>
        <v>3934.6400000000003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9" t="s">
        <v>13</v>
      </c>
      <c r="P11" s="11" t="s">
        <v>47</v>
      </c>
      <c r="Q11" s="4"/>
      <c r="R11" s="5"/>
      <c r="S11" s="5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workbookViewId="0">
      <selection activeCell="E7" sqref="E7"/>
    </sheetView>
  </sheetViews>
  <sheetFormatPr defaultColWidth="12.625" defaultRowHeight="15" customHeight="1"/>
  <cols>
    <col min="1" max="1" width="2.375" style="103" customWidth="1"/>
    <col min="2" max="2" width="6.5" style="103" customWidth="1"/>
    <col min="3" max="3" width="19.875" style="103" hidden="1" customWidth="1"/>
    <col min="4" max="4" width="34" style="103" customWidth="1"/>
    <col min="5" max="5" width="18.125" style="103" customWidth="1"/>
    <col min="6" max="6" width="34" style="103" customWidth="1"/>
    <col min="7" max="7" width="34" style="103" hidden="1" customWidth="1"/>
    <col min="8" max="8" width="34" style="103" customWidth="1"/>
    <col min="9" max="9" width="22.375" style="103" customWidth="1"/>
    <col min="10" max="11" width="8" style="103" customWidth="1"/>
    <col min="12" max="12" width="8.5" style="103" customWidth="1"/>
    <col min="13" max="15" width="12.375" style="103" customWidth="1"/>
    <col min="16" max="16" width="11.875" style="103" customWidth="1"/>
    <col min="17" max="17" width="14.25" style="103" customWidth="1"/>
    <col min="18" max="18" width="13" style="103" customWidth="1"/>
    <col min="19" max="19" width="15.75" style="103" customWidth="1"/>
    <col min="20" max="37" width="7.625" style="103" customWidth="1"/>
    <col min="38" max="16384" width="12.625" style="103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06" t="s">
        <v>60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02"/>
      <c r="C3" s="102"/>
      <c r="D3" s="102"/>
      <c r="E3" s="102"/>
      <c r="F3" s="233"/>
      <c r="G3" s="102"/>
      <c r="H3" s="102"/>
      <c r="I3" s="102"/>
      <c r="J3" s="102"/>
      <c r="K3" s="102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66" t="s">
        <v>34</v>
      </c>
      <c r="C4" s="267" t="s">
        <v>35</v>
      </c>
      <c r="D4" s="268" t="s">
        <v>36</v>
      </c>
      <c r="E4" s="269" t="s">
        <v>37</v>
      </c>
      <c r="F4" s="269" t="s">
        <v>38</v>
      </c>
      <c r="G4" s="270" t="s">
        <v>39</v>
      </c>
      <c r="H4" s="269" t="s">
        <v>40</v>
      </c>
      <c r="I4" s="269" t="s">
        <v>41</v>
      </c>
      <c r="J4" s="425" t="s">
        <v>42</v>
      </c>
      <c r="K4" s="420"/>
      <c r="L4" s="420"/>
      <c r="M4" s="253" t="s">
        <v>4</v>
      </c>
      <c r="N4" s="254" t="s">
        <v>5</v>
      </c>
      <c r="O4" s="255" t="s">
        <v>6</v>
      </c>
      <c r="P4" s="256" t="s">
        <v>4</v>
      </c>
      <c r="Q4" s="257" t="s">
        <v>8</v>
      </c>
      <c r="R4" s="258" t="s">
        <v>9</v>
      </c>
      <c r="S4" s="259" t="s">
        <v>44</v>
      </c>
    </row>
    <row r="5" spans="1:37" ht="22.5" customHeight="1">
      <c r="A5" s="10"/>
      <c r="B5" s="213">
        <v>1</v>
      </c>
      <c r="C5" s="374" t="s">
        <v>153</v>
      </c>
      <c r="D5" s="215" t="s">
        <v>71</v>
      </c>
      <c r="E5" s="314" t="s">
        <v>165</v>
      </c>
      <c r="F5" s="109" t="s">
        <v>72</v>
      </c>
      <c r="G5" s="109" t="s">
        <v>155</v>
      </c>
      <c r="H5" s="211" t="str">
        <f t="shared" ref="H5" si="0">UPPER(G5)</f>
        <v>PARTICIPAÇÃO CONGRESSO NAC. DE HOSP. PRIVADOS</v>
      </c>
      <c r="I5" s="109" t="s">
        <v>134</v>
      </c>
      <c r="J5" s="110">
        <v>44866</v>
      </c>
      <c r="K5" s="107">
        <v>10</v>
      </c>
      <c r="L5" s="111">
        <v>11</v>
      </c>
      <c r="M5" s="248">
        <v>211.66</v>
      </c>
      <c r="N5" s="248">
        <v>0</v>
      </c>
      <c r="O5" s="250">
        <v>0</v>
      </c>
      <c r="P5" s="248">
        <v>0</v>
      </c>
      <c r="Q5" s="112">
        <v>2651.94</v>
      </c>
      <c r="R5" s="113">
        <f>829.5+8</f>
        <v>837.5</v>
      </c>
      <c r="S5" s="194">
        <f t="shared" ref="S5:S7" si="1">M5+N5+O5+P5+Q5+R5</f>
        <v>3701.1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213">
        <v>2</v>
      </c>
      <c r="C6" s="104" t="s">
        <v>154</v>
      </c>
      <c r="D6" s="215" t="s">
        <v>156</v>
      </c>
      <c r="E6" s="287" t="s">
        <v>185</v>
      </c>
      <c r="F6" s="109" t="s">
        <v>157</v>
      </c>
      <c r="G6" s="109" t="s">
        <v>158</v>
      </c>
      <c r="H6" s="211" t="str">
        <f>UPPER(G6)</f>
        <v>RECEBIMENTO PRÊMIO MELHORES HOSPITAIS DO BRASIL - IBROSS/OPAS</v>
      </c>
      <c r="I6" s="109" t="s">
        <v>80</v>
      </c>
      <c r="J6" s="110">
        <v>44866</v>
      </c>
      <c r="K6" s="107">
        <v>8</v>
      </c>
      <c r="L6" s="111">
        <v>8</v>
      </c>
      <c r="M6" s="248">
        <v>87</v>
      </c>
      <c r="N6" s="248">
        <v>0</v>
      </c>
      <c r="O6" s="250">
        <v>0</v>
      </c>
      <c r="P6" s="248">
        <v>0</v>
      </c>
      <c r="Q6" s="112">
        <v>2675.57</v>
      </c>
      <c r="R6" s="113">
        <v>0</v>
      </c>
      <c r="S6" s="194">
        <f t="shared" si="1"/>
        <v>2762.57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>
      <c r="A7" s="10"/>
      <c r="B7" s="213">
        <v>3</v>
      </c>
      <c r="C7" s="104"/>
      <c r="D7" s="215"/>
      <c r="E7" s="104"/>
      <c r="F7" s="109"/>
      <c r="G7" s="109"/>
      <c r="H7" s="211" t="str">
        <f t="shared" ref="H7" si="2">UPPER(G7)</f>
        <v/>
      </c>
      <c r="I7" s="109"/>
      <c r="J7" s="110"/>
      <c r="K7" s="107"/>
      <c r="L7" s="111"/>
      <c r="M7" s="248"/>
      <c r="N7" s="248"/>
      <c r="O7" s="250"/>
      <c r="P7" s="248"/>
      <c r="Q7" s="112"/>
      <c r="R7" s="286"/>
      <c r="S7" s="194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24.75" customHeight="1">
      <c r="A8" s="21"/>
      <c r="B8" s="21"/>
      <c r="C8" s="21"/>
      <c r="D8" s="21"/>
      <c r="E8" s="21"/>
      <c r="F8" s="21"/>
      <c r="G8" s="21"/>
      <c r="H8" s="21"/>
      <c r="I8" s="64"/>
      <c r="J8" s="21"/>
      <c r="K8" s="14"/>
      <c r="L8" s="21"/>
      <c r="M8" s="76">
        <f t="shared" ref="M8:R8" si="3">SUM(M5:M7)</f>
        <v>298.65999999999997</v>
      </c>
      <c r="N8" s="76">
        <f t="shared" si="3"/>
        <v>0</v>
      </c>
      <c r="O8" s="76">
        <f t="shared" si="3"/>
        <v>0</v>
      </c>
      <c r="P8" s="277">
        <f t="shared" si="3"/>
        <v>0</v>
      </c>
      <c r="Q8" s="96">
        <f t="shared" si="3"/>
        <v>5327.51</v>
      </c>
      <c r="R8" s="278">
        <f t="shared" si="3"/>
        <v>837.5</v>
      </c>
      <c r="S8" s="277">
        <f>SUM(S5:S7)+P9</f>
        <v>6463.67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4.75" customHeight="1" thickBot="1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24.75" customHeight="1" thickBot="1">
      <c r="A10" s="24"/>
      <c r="B10" s="24"/>
      <c r="C10" s="24"/>
      <c r="D10" s="271" t="s">
        <v>45</v>
      </c>
      <c r="E10" s="63"/>
      <c r="F10" s="63"/>
      <c r="G10" s="63"/>
      <c r="H10" s="63"/>
      <c r="I10" s="27"/>
      <c r="J10" s="24"/>
      <c r="K10" s="24"/>
      <c r="L10" s="25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24.75" customHeight="1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279">
        <f>M8+N8+O8+P10+Q8+R8</f>
        <v>6463.67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9:K9"/>
    <mergeCell ref="D11:K11"/>
    <mergeCell ref="B2:S2"/>
    <mergeCell ref="M3:O3"/>
    <mergeCell ref="Q3:S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>
      <selection activeCell="F10" sqref="F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06" t="s">
        <v>61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50"/>
      <c r="C3" s="150"/>
      <c r="D3" s="150"/>
      <c r="E3" s="150"/>
      <c r="F3" s="83" t="s">
        <v>49</v>
      </c>
      <c r="G3" s="150"/>
      <c r="H3" s="150"/>
      <c r="I3" s="150"/>
      <c r="J3" s="150"/>
      <c r="K3" s="150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266" t="s">
        <v>34</v>
      </c>
      <c r="C4" s="267" t="s">
        <v>35</v>
      </c>
      <c r="D4" s="269" t="s">
        <v>36</v>
      </c>
      <c r="E4" s="269" t="s">
        <v>37</v>
      </c>
      <c r="F4" s="269" t="s">
        <v>38</v>
      </c>
      <c r="G4" s="270" t="s">
        <v>39</v>
      </c>
      <c r="H4" s="269" t="s">
        <v>40</v>
      </c>
      <c r="I4" s="269" t="s">
        <v>41</v>
      </c>
      <c r="J4" s="425" t="s">
        <v>42</v>
      </c>
      <c r="K4" s="420"/>
      <c r="L4" s="421"/>
      <c r="M4" s="295" t="s">
        <v>4</v>
      </c>
      <c r="N4" s="254" t="s">
        <v>5</v>
      </c>
      <c r="O4" s="255" t="s">
        <v>6</v>
      </c>
      <c r="P4" s="256" t="s">
        <v>4</v>
      </c>
      <c r="Q4" s="257" t="s">
        <v>8</v>
      </c>
      <c r="R4" s="258" t="s">
        <v>9</v>
      </c>
      <c r="S4" s="259" t="s">
        <v>44</v>
      </c>
    </row>
    <row r="5" spans="1:36" ht="22.5" customHeight="1">
      <c r="A5" s="10"/>
      <c r="B5" s="289">
        <v>1</v>
      </c>
      <c r="C5" s="260"/>
      <c r="D5" s="261"/>
      <c r="E5" s="290"/>
      <c r="F5" s="291"/>
      <c r="G5" s="292"/>
      <c r="H5" s="211" t="str">
        <f t="shared" ref="H5:H7" si="0">UPPER(G5)</f>
        <v/>
      </c>
      <c r="I5" s="262"/>
      <c r="J5" s="263"/>
      <c r="K5" s="264"/>
      <c r="L5" s="265"/>
      <c r="M5" s="248"/>
      <c r="N5" s="248"/>
      <c r="O5" s="43"/>
      <c r="P5" s="293">
        <v>0</v>
      </c>
      <c r="Q5" s="252"/>
      <c r="R5" s="286"/>
      <c r="S5" s="294">
        <f t="shared" ref="S5:S7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>
      <c r="A6" s="10"/>
      <c r="B6" s="44">
        <v>2</v>
      </c>
      <c r="C6" s="104"/>
      <c r="D6" s="215"/>
      <c r="E6" s="287"/>
      <c r="F6" s="107"/>
      <c r="G6" s="288"/>
      <c r="H6" s="46" t="str">
        <f t="shared" si="0"/>
        <v/>
      </c>
      <c r="I6" s="109"/>
      <c r="J6" s="110"/>
      <c r="K6" s="107"/>
      <c r="L6" s="111"/>
      <c r="M6" s="248"/>
      <c r="N6" s="248"/>
      <c r="O6" s="49"/>
      <c r="P6" s="50">
        <v>0</v>
      </c>
      <c r="Q6" s="112"/>
      <c r="R6" s="286"/>
      <c r="S6" s="53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2.5" customHeight="1">
      <c r="A7" s="10"/>
      <c r="B7" s="44">
        <v>3</v>
      </c>
      <c r="C7" s="56"/>
      <c r="D7" s="55"/>
      <c r="E7" s="58"/>
      <c r="F7" s="55"/>
      <c r="G7" s="93"/>
      <c r="H7" s="46" t="str">
        <f t="shared" si="0"/>
        <v/>
      </c>
      <c r="I7" s="46"/>
      <c r="J7" s="78"/>
      <c r="K7" s="55"/>
      <c r="L7" s="55"/>
      <c r="M7" s="296"/>
      <c r="N7" s="296"/>
      <c r="O7" s="49"/>
      <c r="P7" s="50"/>
      <c r="Q7" s="51"/>
      <c r="R7" s="52"/>
      <c r="S7" s="53">
        <f t="shared" si="1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.75" customHeight="1">
      <c r="A8" s="21"/>
      <c r="B8" s="21"/>
      <c r="C8" s="21"/>
      <c r="D8" s="21"/>
      <c r="E8" s="21"/>
      <c r="F8" s="21"/>
      <c r="G8" s="21"/>
      <c r="H8" s="21"/>
      <c r="I8" s="64"/>
      <c r="J8" s="21"/>
      <c r="K8" s="14"/>
      <c r="L8" s="21"/>
      <c r="M8" s="76">
        <f t="shared" ref="M8:R8" si="2">SUM(M5:M7)</f>
        <v>0</v>
      </c>
      <c r="N8" s="76">
        <f t="shared" si="2"/>
        <v>0</v>
      </c>
      <c r="O8" s="76">
        <f t="shared" si="2"/>
        <v>0</v>
      </c>
      <c r="P8" s="79">
        <f t="shared" si="2"/>
        <v>0</v>
      </c>
      <c r="Q8" s="96">
        <f t="shared" si="2"/>
        <v>0</v>
      </c>
      <c r="R8" s="97">
        <f t="shared" si="2"/>
        <v>0</v>
      </c>
      <c r="S8" s="98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24.75" customHeight="1">
      <c r="A9" s="24"/>
      <c r="B9" s="24"/>
      <c r="C9" s="24"/>
      <c r="D9" s="404"/>
      <c r="E9" s="400"/>
      <c r="F9" s="400"/>
      <c r="G9" s="400"/>
      <c r="H9" s="400"/>
      <c r="I9" s="400"/>
      <c r="J9" s="400"/>
      <c r="K9" s="400"/>
      <c r="L9" s="24"/>
      <c r="M9" s="25"/>
      <c r="N9" s="25"/>
      <c r="O9" s="69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62" t="s">
        <v>45</v>
      </c>
      <c r="E10" s="63"/>
      <c r="F10" s="63"/>
      <c r="G10" s="63"/>
      <c r="H10" s="63"/>
      <c r="I10" s="27"/>
      <c r="J10" s="24"/>
      <c r="K10" s="24"/>
      <c r="L10" s="24"/>
      <c r="M10" s="25"/>
      <c r="N10" s="25"/>
      <c r="O10" s="25"/>
      <c r="P10" s="70">
        <f>P8+P9</f>
        <v>0</v>
      </c>
      <c r="Q10" s="28"/>
      <c r="R10" s="29"/>
      <c r="S10" s="71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A11" s="24"/>
      <c r="B11" s="24"/>
      <c r="C11" s="24"/>
      <c r="D11" s="405"/>
      <c r="E11" s="400"/>
      <c r="F11" s="400"/>
      <c r="G11" s="400"/>
      <c r="H11" s="400"/>
      <c r="I11" s="400"/>
      <c r="J11" s="400"/>
      <c r="K11" s="400"/>
      <c r="L11" s="24"/>
      <c r="M11" s="25"/>
      <c r="N11" s="25"/>
      <c r="O11" s="25"/>
      <c r="P11" s="11"/>
      <c r="Q11" s="4" t="s">
        <v>25</v>
      </c>
      <c r="R11" s="72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69" t="s">
        <v>13</v>
      </c>
      <c r="P12" s="11" t="s">
        <v>47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3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3"/>
  <sheetViews>
    <sheetView workbookViewId="0">
      <selection activeCell="F13" sqref="F13"/>
    </sheetView>
  </sheetViews>
  <sheetFormatPr defaultColWidth="12.625" defaultRowHeight="14.25"/>
  <cols>
    <col min="1" max="1" width="2.375" style="313" customWidth="1"/>
    <col min="2" max="2" width="6.5" style="313" customWidth="1"/>
    <col min="3" max="3" width="19.875" style="313" hidden="1" customWidth="1"/>
    <col min="4" max="4" width="34" style="313" customWidth="1"/>
    <col min="5" max="5" width="18.125" style="313" customWidth="1"/>
    <col min="6" max="6" width="34" style="313" customWidth="1"/>
    <col min="7" max="7" width="34" style="313" hidden="1" customWidth="1"/>
    <col min="8" max="8" width="34" style="313" customWidth="1"/>
    <col min="9" max="9" width="22.375" style="313" customWidth="1"/>
    <col min="10" max="12" width="8" style="313" customWidth="1"/>
    <col min="13" max="15" width="12.375" style="313" customWidth="1"/>
    <col min="16" max="16" width="11.875" style="313" customWidth="1"/>
    <col min="17" max="17" width="14.25" style="313" customWidth="1"/>
    <col min="18" max="18" width="13" style="313" customWidth="1"/>
    <col min="19" max="19" width="15.75" style="313" customWidth="1"/>
    <col min="20" max="36" width="7.625" style="313" customWidth="1"/>
    <col min="37" max="16384" width="12.625" style="313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06" t="s">
        <v>62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50"/>
      <c r="C3" s="150"/>
      <c r="D3" s="150"/>
      <c r="E3" s="150"/>
      <c r="F3" s="234"/>
      <c r="G3" s="150"/>
      <c r="H3" s="150"/>
      <c r="I3" s="150"/>
      <c r="J3" s="150"/>
      <c r="K3" s="150"/>
      <c r="L3" s="95"/>
      <c r="M3" s="422" t="s">
        <v>0</v>
      </c>
      <c r="N3" s="402"/>
      <c r="O3" s="403"/>
      <c r="P3" s="251" t="s">
        <v>32</v>
      </c>
      <c r="Q3" s="423" t="s">
        <v>33</v>
      </c>
      <c r="R3" s="402"/>
      <c r="S3" s="40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378" t="s">
        <v>34</v>
      </c>
      <c r="C4" s="379" t="s">
        <v>35</v>
      </c>
      <c r="D4" s="380" t="s">
        <v>36</v>
      </c>
      <c r="E4" s="380" t="s">
        <v>37</v>
      </c>
      <c r="F4" s="380" t="s">
        <v>38</v>
      </c>
      <c r="G4" s="381" t="s">
        <v>39</v>
      </c>
      <c r="H4" s="380" t="s">
        <v>40</v>
      </c>
      <c r="I4" s="380" t="s">
        <v>41</v>
      </c>
      <c r="J4" s="426" t="s">
        <v>42</v>
      </c>
      <c r="K4" s="417"/>
      <c r="L4" s="418"/>
      <c r="M4" s="382" t="s">
        <v>4</v>
      </c>
      <c r="N4" s="357" t="s">
        <v>5</v>
      </c>
      <c r="O4" s="358" t="s">
        <v>6</v>
      </c>
      <c r="P4" s="359" t="s">
        <v>4</v>
      </c>
      <c r="Q4" s="360" t="s">
        <v>8</v>
      </c>
      <c r="R4" s="361" t="s">
        <v>9</v>
      </c>
      <c r="S4" s="362" t="s">
        <v>44</v>
      </c>
    </row>
    <row r="5" spans="1:36" ht="22.5" customHeight="1">
      <c r="A5" s="10"/>
      <c r="B5" s="363">
        <v>1</v>
      </c>
      <c r="C5" s="118" t="s">
        <v>159</v>
      </c>
      <c r="D5" s="229" t="s">
        <v>160</v>
      </c>
      <c r="E5" s="341" t="s">
        <v>186</v>
      </c>
      <c r="F5" s="120" t="s">
        <v>161</v>
      </c>
      <c r="G5" s="396" t="s">
        <v>162</v>
      </c>
      <c r="H5" s="367" t="str">
        <f t="shared" ref="H5:H6" si="0">UPPER(G5)</f>
        <v>REPRESENTAR O HCPA NA  CERIMÔNIA DE DIVULGAÇÃO DOS RESULTADOS DO 6º CICLO DO INDICADOR DE GOVERNANÇA SEST- IG-SEST </v>
      </c>
      <c r="I5" s="123" t="s">
        <v>163</v>
      </c>
      <c r="J5" s="124">
        <v>44896</v>
      </c>
      <c r="K5" s="119">
        <v>13</v>
      </c>
      <c r="L5" s="125">
        <v>14</v>
      </c>
      <c r="M5" s="375">
        <v>148.74</v>
      </c>
      <c r="N5" s="375">
        <v>61.8</v>
      </c>
      <c r="O5" s="397"/>
      <c r="P5" s="398">
        <v>0</v>
      </c>
      <c r="Q5" s="128">
        <v>4548.59</v>
      </c>
      <c r="R5" s="286">
        <f>352+63.25</f>
        <v>415.25</v>
      </c>
      <c r="S5" s="369">
        <f t="shared" ref="S5:S6" si="1">M5+N5+O5+P5+Q5+R5</f>
        <v>5174.38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 thickBot="1">
      <c r="A6" s="10"/>
      <c r="B6" s="383">
        <v>2</v>
      </c>
      <c r="C6" s="384"/>
      <c r="D6" s="385"/>
      <c r="E6" s="376"/>
      <c r="F6" s="386"/>
      <c r="G6" s="377"/>
      <c r="H6" s="387" t="str">
        <f t="shared" si="0"/>
        <v/>
      </c>
      <c r="I6" s="388"/>
      <c r="J6" s="389"/>
      <c r="K6" s="386"/>
      <c r="L6" s="390"/>
      <c r="M6" s="391"/>
      <c r="N6" s="391"/>
      <c r="O6" s="392"/>
      <c r="P6" s="393">
        <v>0</v>
      </c>
      <c r="Q6" s="394"/>
      <c r="R6" s="395"/>
      <c r="S6" s="198">
        <f t="shared" si="1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4.75" customHeight="1">
      <c r="A7" s="21"/>
      <c r="B7" s="21"/>
      <c r="C7" s="21"/>
      <c r="D7" s="21"/>
      <c r="E7" s="21"/>
      <c r="F7" s="21"/>
      <c r="G7" s="21"/>
      <c r="H7" s="21"/>
      <c r="I7" s="64"/>
      <c r="J7" s="21"/>
      <c r="K7" s="14"/>
      <c r="L7" s="21"/>
      <c r="M7" s="76">
        <f t="shared" ref="M7:R7" si="2">SUM(M5:M6)</f>
        <v>148.74</v>
      </c>
      <c r="N7" s="76">
        <f t="shared" si="2"/>
        <v>61.8</v>
      </c>
      <c r="O7" s="76">
        <f t="shared" si="2"/>
        <v>0</v>
      </c>
      <c r="P7" s="79">
        <f t="shared" si="2"/>
        <v>0</v>
      </c>
      <c r="Q7" s="96">
        <f t="shared" si="2"/>
        <v>4548.59</v>
      </c>
      <c r="R7" s="97">
        <f t="shared" si="2"/>
        <v>415.25</v>
      </c>
      <c r="S7" s="98">
        <f>SUM(S5:S6)+P8</f>
        <v>5174.38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.75" customHeight="1" thickBot="1">
      <c r="A8" s="24"/>
      <c r="B8" s="24"/>
      <c r="C8" s="24"/>
      <c r="D8" s="404"/>
      <c r="E8" s="400"/>
      <c r="F8" s="400"/>
      <c r="G8" s="400"/>
      <c r="H8" s="400"/>
      <c r="I8" s="400"/>
      <c r="J8" s="400"/>
      <c r="K8" s="400"/>
      <c r="L8" s="24"/>
      <c r="M8" s="25"/>
      <c r="N8" s="25"/>
      <c r="O8" s="69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24.75" customHeight="1" thickBot="1">
      <c r="A9" s="24"/>
      <c r="B9" s="24"/>
      <c r="C9" s="24"/>
      <c r="D9" s="62" t="s">
        <v>45</v>
      </c>
      <c r="E9" s="63"/>
      <c r="F9" s="63"/>
      <c r="G9" s="63"/>
      <c r="H9" s="63"/>
      <c r="I9" s="27"/>
      <c r="J9" s="24"/>
      <c r="K9" s="24"/>
      <c r="L9" s="24"/>
      <c r="M9" s="25"/>
      <c r="N9" s="25"/>
      <c r="O9" s="25"/>
      <c r="P9" s="70">
        <f>P7+P8</f>
        <v>0</v>
      </c>
      <c r="Q9" s="28"/>
      <c r="R9" s="29"/>
      <c r="S9" s="71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405"/>
      <c r="E10" s="400"/>
      <c r="F10" s="400"/>
      <c r="G10" s="400"/>
      <c r="H10" s="400"/>
      <c r="I10" s="400"/>
      <c r="J10" s="400"/>
      <c r="K10" s="400"/>
      <c r="L10" s="24"/>
      <c r="M10" s="25"/>
      <c r="N10" s="25"/>
      <c r="O10" s="25"/>
      <c r="P10" s="11"/>
      <c r="Q10" s="4" t="s">
        <v>25</v>
      </c>
      <c r="R10" s="72">
        <f>M7+N7+O7+P9+Q7+R7</f>
        <v>5174.38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9" t="s">
        <v>13</v>
      </c>
      <c r="P11" s="11" t="s">
        <v>47</v>
      </c>
      <c r="Q11" s="4"/>
      <c r="R11" s="5"/>
      <c r="S11" s="5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3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JAN-22</vt:lpstr>
      <vt:lpstr>FEV-22</vt:lpstr>
      <vt:lpstr>MAR-22</vt:lpstr>
      <vt:lpstr>ABR-22</vt:lpstr>
      <vt:lpstr>MAI-22</vt:lpstr>
      <vt:lpstr>JUN-21</vt:lpstr>
      <vt:lpstr>JUL-22</vt:lpstr>
      <vt:lpstr>AGO-22</vt:lpstr>
      <vt:lpstr>SET-22</vt:lpstr>
      <vt:lpstr>OUT-22</vt:lpstr>
      <vt:lpstr>NOV-22</vt:lpstr>
      <vt:lpstr>DEZ-22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Valmir Zarpelon</cp:lastModifiedBy>
  <dcterms:created xsi:type="dcterms:W3CDTF">2006-09-16T00:00:00Z</dcterms:created>
  <dcterms:modified xsi:type="dcterms:W3CDTF">2023-09-14T21:34:18Z</dcterms:modified>
</cp:coreProperties>
</file>